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OneDrive - ksusk.cz\Plocha\ZD Modernizace mostu ev.č. 210 47-8 Pernink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</sheets>
  <definedNames>
    <definedName name="_xlnm.Print_Area" localSheetId="0">Souhrn!$A$1:$G$26</definedName>
    <definedName name="_xlnm.Print_Titles" localSheetId="0">Souhrn!$17:$19</definedName>
    <definedName name="_xlnm.Print_Area" localSheetId="1">'0 - SO000'!$A$1:$M$78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SO201'!$A$1:$M$570</definedName>
    <definedName name="_xlnm.Print_Titles" localSheetId="3">'2 - SO201'!$30:$32</definedName>
  </definedNames>
  <calcPr/>
</workbook>
</file>

<file path=xl/calcChain.xml><?xml version="1.0" encoding="utf-8"?>
<calcChain xmlns="http://schemas.openxmlformats.org/spreadsheetml/2006/main">
  <c i="4" l="1" r="R548"/>
  <c r="Q548"/>
  <c r="J548"/>
  <c r="L548"/>
  <c r="R543"/>
  <c r="Q543"/>
  <c r="J543"/>
  <c r="L543"/>
  <c r="R538"/>
  <c r="Q538"/>
  <c r="J538"/>
  <c r="L538"/>
  <c r="R533"/>
  <c r="Q533"/>
  <c r="J533"/>
  <c r="L533"/>
  <c r="R528"/>
  <c r="Q528"/>
  <c r="J528"/>
  <c r="L528"/>
  <c r="R523"/>
  <c r="Q523"/>
  <c r="J523"/>
  <c r="L523"/>
  <c r="R518"/>
  <c r="Q518"/>
  <c r="J518"/>
  <c r="L518"/>
  <c r="R513"/>
  <c r="Q513"/>
  <c r="J513"/>
  <c r="L513"/>
  <c r="R508"/>
  <c r="Q508"/>
  <c r="J508"/>
  <c r="L508"/>
  <c r="R503"/>
  <c r="Q503"/>
  <c r="J503"/>
  <c r="L503"/>
  <c r="R498"/>
  <c r="Q498"/>
  <c r="J498"/>
  <c r="L498"/>
  <c r="R493"/>
  <c r="Q493"/>
  <c r="J493"/>
  <c r="L493"/>
  <c r="R488"/>
  <c r="Q488"/>
  <c r="J488"/>
  <c r="L488"/>
  <c r="R483"/>
  <c r="Q483"/>
  <c r="J483"/>
  <c r="L483"/>
  <c r="R478"/>
  <c r="Q478"/>
  <c r="J478"/>
  <c r="L478"/>
  <c r="R473"/>
  <c r="Q473"/>
  <c r="J473"/>
  <c r="L473"/>
  <c r="R468"/>
  <c r="Q468"/>
  <c r="J468"/>
  <c r="L468"/>
  <c r="R463"/>
  <c r="Q463"/>
  <c r="J463"/>
  <c r="L463"/>
  <c r="R458"/>
  <c r="Q458"/>
  <c r="J458"/>
  <c r="L458"/>
  <c r="R453"/>
  <c r="R553"/>
  <c r="Q453"/>
  <c r="Q553"/>
  <c r="J453"/>
  <c r="L553"/>
  <c r="L554"/>
  <c r="R445"/>
  <c r="Q445"/>
  <c r="J445"/>
  <c r="L445"/>
  <c r="R440"/>
  <c r="Q440"/>
  <c r="J440"/>
  <c r="L440"/>
  <c r="R435"/>
  <c r="Q435"/>
  <c r="J435"/>
  <c r="L435"/>
  <c r="R430"/>
  <c r="Q430"/>
  <c r="J430"/>
  <c r="L430"/>
  <c r="R425"/>
  <c r="Q425"/>
  <c r="L425"/>
  <c r="J425"/>
  <c r="R420"/>
  <c r="Q420"/>
  <c r="J420"/>
  <c r="L420"/>
  <c r="R415"/>
  <c r="Q415"/>
  <c r="J415"/>
  <c r="L415"/>
  <c r="R410"/>
  <c r="R450"/>
  <c r="Q410"/>
  <c r="Q450"/>
  <c r="L410"/>
  <c r="J410"/>
  <c r="H451"/>
  <c r="R402"/>
  <c r="Q402"/>
  <c r="J402"/>
  <c r="L402"/>
  <c r="R397"/>
  <c r="Q397"/>
  <c r="J397"/>
  <c r="L397"/>
  <c r="R392"/>
  <c r="Q392"/>
  <c r="J392"/>
  <c r="L392"/>
  <c r="R387"/>
  <c r="R407"/>
  <c r="Q387"/>
  <c r="Q407"/>
  <c r="J387"/>
  <c r="L407"/>
  <c r="L26"/>
  <c r="R379"/>
  <c r="Q379"/>
  <c r="L379"/>
  <c r="J379"/>
  <c r="R374"/>
  <c r="Q374"/>
  <c r="J374"/>
  <c r="L374"/>
  <c r="R369"/>
  <c r="Q369"/>
  <c r="J369"/>
  <c r="L369"/>
  <c r="R364"/>
  <c r="Q364"/>
  <c r="J364"/>
  <c r="L364"/>
  <c r="R359"/>
  <c r="Q359"/>
  <c r="L359"/>
  <c r="J359"/>
  <c r="R354"/>
  <c r="Q354"/>
  <c r="J354"/>
  <c r="L354"/>
  <c r="R349"/>
  <c r="Q349"/>
  <c r="L349"/>
  <c r="J349"/>
  <c r="R344"/>
  <c r="Q344"/>
  <c r="J344"/>
  <c r="L344"/>
  <c r="R339"/>
  <c r="Q339"/>
  <c r="J339"/>
  <c r="L339"/>
  <c r="R334"/>
  <c r="R384"/>
  <c r="Q334"/>
  <c r="Q384"/>
  <c r="J334"/>
  <c r="L384"/>
  <c r="R326"/>
  <c r="Q326"/>
  <c r="J326"/>
  <c r="L326"/>
  <c r="R321"/>
  <c r="Q321"/>
  <c r="J321"/>
  <c r="L321"/>
  <c r="R316"/>
  <c r="Q316"/>
  <c r="J316"/>
  <c r="L316"/>
  <c r="R311"/>
  <c r="Q311"/>
  <c r="J311"/>
  <c r="L311"/>
  <c r="R306"/>
  <c r="Q306"/>
  <c r="J306"/>
  <c r="L306"/>
  <c r="R301"/>
  <c r="Q301"/>
  <c r="L301"/>
  <c r="J301"/>
  <c r="R296"/>
  <c r="Q296"/>
  <c r="J296"/>
  <c r="L296"/>
  <c r="R291"/>
  <c r="R331"/>
  <c r="Q291"/>
  <c r="Q331"/>
  <c r="J291"/>
  <c r="H332"/>
  <c r="R283"/>
  <c r="Q283"/>
  <c r="J283"/>
  <c r="L283"/>
  <c r="R278"/>
  <c r="Q278"/>
  <c r="J278"/>
  <c r="L278"/>
  <c r="R273"/>
  <c r="Q273"/>
  <c r="J273"/>
  <c r="L273"/>
  <c r="R268"/>
  <c r="Q268"/>
  <c r="J268"/>
  <c r="L268"/>
  <c r="R263"/>
  <c r="Q263"/>
  <c r="J263"/>
  <c r="L263"/>
  <c r="R258"/>
  <c r="Q258"/>
  <c r="J258"/>
  <c r="L258"/>
  <c r="R253"/>
  <c r="Q253"/>
  <c r="J253"/>
  <c r="L253"/>
  <c r="R248"/>
  <c r="Q248"/>
  <c r="J248"/>
  <c r="L248"/>
  <c r="R243"/>
  <c r="R288"/>
  <c r="Q243"/>
  <c r="Q288"/>
  <c r="J243"/>
  <c r="L288"/>
  <c r="R235"/>
  <c r="Q235"/>
  <c r="J235"/>
  <c r="L235"/>
  <c r="R230"/>
  <c r="Q230"/>
  <c r="J230"/>
  <c r="L230"/>
  <c r="R225"/>
  <c r="Q225"/>
  <c r="J225"/>
  <c r="L225"/>
  <c r="R220"/>
  <c r="Q220"/>
  <c r="J220"/>
  <c r="L220"/>
  <c r="R215"/>
  <c r="Q215"/>
  <c r="J215"/>
  <c r="L215"/>
  <c r="R210"/>
  <c r="Q210"/>
  <c r="J210"/>
  <c r="L210"/>
  <c r="R205"/>
  <c r="Q205"/>
  <c r="J205"/>
  <c r="L205"/>
  <c r="R200"/>
  <c r="Q200"/>
  <c r="J200"/>
  <c r="L200"/>
  <c r="R195"/>
  <c r="Q195"/>
  <c r="J195"/>
  <c r="L195"/>
  <c r="R190"/>
  <c r="R240"/>
  <c r="Q190"/>
  <c r="Q240"/>
  <c r="J190"/>
  <c r="H241"/>
  <c r="R182"/>
  <c r="Q182"/>
  <c r="J182"/>
  <c r="L182"/>
  <c r="R177"/>
  <c r="Q177"/>
  <c r="J177"/>
  <c r="L177"/>
  <c r="R172"/>
  <c r="Q172"/>
  <c r="L172"/>
  <c r="J172"/>
  <c r="R167"/>
  <c r="Q167"/>
  <c r="J167"/>
  <c r="L167"/>
  <c r="R162"/>
  <c r="Q162"/>
  <c r="J162"/>
  <c r="L162"/>
  <c r="R157"/>
  <c r="Q157"/>
  <c r="J157"/>
  <c r="L157"/>
  <c r="R152"/>
  <c r="Q152"/>
  <c r="J152"/>
  <c r="L152"/>
  <c r="R147"/>
  <c r="Q147"/>
  <c r="J147"/>
  <c r="L147"/>
  <c r="R142"/>
  <c r="Q142"/>
  <c r="L142"/>
  <c r="J142"/>
  <c r="R137"/>
  <c r="Q137"/>
  <c r="J137"/>
  <c r="L137"/>
  <c r="R132"/>
  <c r="Q132"/>
  <c r="J132"/>
  <c r="L132"/>
  <c r="R127"/>
  <c r="Q127"/>
  <c r="L127"/>
  <c r="J127"/>
  <c r="R122"/>
  <c r="Q122"/>
  <c r="J122"/>
  <c r="L122"/>
  <c r="R117"/>
  <c r="Q117"/>
  <c r="J117"/>
  <c r="L117"/>
  <c r="R112"/>
  <c r="Q112"/>
  <c r="J112"/>
  <c r="L112"/>
  <c r="R107"/>
  <c r="Q107"/>
  <c r="J107"/>
  <c r="L107"/>
  <c r="R102"/>
  <c r="Q102"/>
  <c r="J102"/>
  <c r="L102"/>
  <c r="R97"/>
  <c r="Q97"/>
  <c r="J97"/>
  <c r="L97"/>
  <c r="R92"/>
  <c r="Q92"/>
  <c r="J92"/>
  <c r="L92"/>
  <c r="R87"/>
  <c r="R187"/>
  <c r="Q87"/>
  <c r="Q187"/>
  <c r="J87"/>
  <c r="H187"/>
  <c r="R79"/>
  <c r="Q79"/>
  <c r="J79"/>
  <c r="L79"/>
  <c r="R74"/>
  <c r="Q74"/>
  <c r="J74"/>
  <c r="L74"/>
  <c r="R69"/>
  <c r="Q69"/>
  <c r="J69"/>
  <c r="L69"/>
  <c r="R64"/>
  <c r="Q64"/>
  <c r="J64"/>
  <c r="L64"/>
  <c r="R59"/>
  <c r="Q59"/>
  <c r="J59"/>
  <c r="L59"/>
  <c r="R54"/>
  <c r="Q54"/>
  <c r="J54"/>
  <c r="L54"/>
  <c r="R49"/>
  <c r="Q49"/>
  <c r="J49"/>
  <c r="L49"/>
  <c r="R44"/>
  <c r="Q44"/>
  <c r="J44"/>
  <c r="L44"/>
  <c r="R39"/>
  <c r="Q39"/>
  <c r="J39"/>
  <c r="L39"/>
  <c r="R34"/>
  <c r="R84"/>
  <c r="Q34"/>
  <c r="Q84"/>
  <c r="J34"/>
  <c r="H85"/>
  <c r="K28"/>
  <c r="K27"/>
  <c r="K26"/>
  <c r="K25"/>
  <c r="K24"/>
  <c r="K23"/>
  <c r="K22"/>
  <c r="K21"/>
  <c r="K20"/>
  <c r="A13"/>
  <c r="Q11"/>
  <c r="S6"/>
  <c r="S5"/>
  <c i="3" r="R26"/>
  <c r="R31"/>
  <c r="Q26"/>
  <c r="Q31"/>
  <c r="J26"/>
  <c r="L31"/>
  <c r="L32"/>
  <c r="K20"/>
  <c r="A13"/>
  <c r="Q11"/>
  <c r="S6"/>
  <c r="S5"/>
  <c i="2" r="R56"/>
  <c r="Q56"/>
  <c r="J56"/>
  <c r="L56"/>
  <c r="R51"/>
  <c r="Q51"/>
  <c r="J51"/>
  <c r="L51"/>
  <c r="R46"/>
  <c r="Q46"/>
  <c r="J46"/>
  <c r="L46"/>
  <c r="R41"/>
  <c r="Q41"/>
  <c r="J41"/>
  <c r="L41"/>
  <c r="R36"/>
  <c r="Q36"/>
  <c r="J36"/>
  <c r="L36"/>
  <c r="R31"/>
  <c r="Q31"/>
  <c r="J31"/>
  <c r="L31"/>
  <c r="R26"/>
  <c r="R61"/>
  <c r="Q26"/>
  <c r="Q61"/>
  <c r="J26"/>
  <c r="H62"/>
  <c r="J10"/>
  <c i="1" r="D20"/>
  <c i="2" r="K20"/>
  <c r="A13"/>
  <c r="Q11"/>
  <c r="S6"/>
  <c r="S5"/>
  <c i="1" r="S6"/>
  <c r="S5"/>
  <c i="4" l="1" r="L450"/>
  <c r="L27"/>
  <c r="L84"/>
  <c r="L87"/>
  <c r="H408"/>
  <c r="L408"/>
  <c r="H450"/>
  <c r="L187"/>
  <c r="L21"/>
  <c r="H188"/>
  <c r="J10"/>
  <c i="1" r="D22"/>
  <c i="4" r="L289"/>
  <c r="H289"/>
  <c r="L453"/>
  <c i="2" r="S11"/>
  <c i="1" r="S20"/>
  <c i="4" r="L23"/>
  <c r="H385"/>
  <c r="L387"/>
  <c r="L385"/>
  <c r="H407"/>
  <c r="J407"/>
  <c r="J408"/>
  <c r="H553"/>
  <c r="J553"/>
  <c r="J554"/>
  <c i="2" r="L26"/>
  <c r="H61"/>
  <c r="J11"/>
  <c i="1" r="F20"/>
  <c i="2" r="L61"/>
  <c r="L62"/>
  <c i="4" r="L34"/>
  <c r="H84"/>
  <c r="L243"/>
  <c r="H288"/>
  <c r="J288"/>
  <c r="J289"/>
  <c r="L291"/>
  <c r="H331"/>
  <c r="L331"/>
  <c r="L332"/>
  <c r="H554"/>
  <c i="3" r="L20"/>
  <c r="H31"/>
  <c r="J11"/>
  <c i="1" r="F21"/>
  <c i="3" r="J31"/>
  <c r="J32"/>
  <c r="H32"/>
  <c r="J10"/>
  <c r="S11"/>
  <c i="1" r="S21"/>
  <c i="4" r="L190"/>
  <c r="H240"/>
  <c r="L240"/>
  <c r="J240"/>
  <c r="J241"/>
  <c i="3" r="L26"/>
  <c i="4" r="L25"/>
  <c r="L28"/>
  <c r="L334"/>
  <c r="H384"/>
  <c r="J384"/>
  <c r="J385"/>
  <c l="1" r="J11"/>
  <c i="1" r="F22"/>
  <c i="4" r="J84"/>
  <c r="J85"/>
  <c r="S240"/>
  <c r="S22"/>
  <c i="3" r="S31"/>
  <c r="S20"/>
  <c i="4" r="S384"/>
  <c r="S25"/>
  <c r="S288"/>
  <c r="S23"/>
  <c r="S553"/>
  <c r="S28"/>
  <c r="S407"/>
  <c r="S26"/>
  <c r="J450"/>
  <c r="J451"/>
  <c r="L451"/>
  <c r="L85"/>
  <c r="J187"/>
  <c r="J188"/>
  <c r="S11"/>
  <c i="1" r="S22"/>
  <c i="4" r="L20"/>
  <c r="L22"/>
  <c r="L24"/>
  <c i="1" r="D21"/>
  <c r="F11"/>
  <c i="2" r="S7"/>
  <c r="L20"/>
  <c r="J61"/>
  <c r="J62"/>
  <c i="3" r="S7"/>
  <c i="4" r="L241"/>
  <c r="J331"/>
  <c r="J332"/>
  <c i="3" r="R11"/>
  <c i="4" r="L188"/>
  <c r="S7"/>
  <c i="1" l="1" r="S7"/>
  <c r="F13"/>
  <c i="2" r="S61"/>
  <c r="S20"/>
  <c i="4" r="S331"/>
  <c r="S24"/>
  <c r="R11"/>
  <c r="S84"/>
  <c r="S20"/>
  <c i="2" r="R11"/>
  <c i="4" r="S450"/>
  <c r="S27"/>
  <c r="S187"/>
  <c r="S2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<sst xmlns="http://schemas.openxmlformats.org/spreadsheetml/2006/main">
  <si>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</si>
  <si>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</si>
  <si>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TÚ_M_078 - Modernizace mostu ev.č. 210 47 – 8 Pernink </t>
  </si>
  <si>
    <t>02.10.2025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</si>
  <si>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</si>
  <si>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</si>
  <si>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</si>
  <si>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</si>
  <si>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</si>
  <si>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</si>
  <si>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</si>
  <si>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</si>
  <si>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</si>
  <si>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</si>
  <si>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</si>
  <si>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</si>
  <si>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</si>
  <si>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</si>
  <si>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</si>
  <si>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</si>
  <si>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</si>
  <si>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</si>
  <si>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</si>
  <si>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</si>
  <si>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 Č. 210 47-8 PERNINK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</si>
  <si>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</si>
  <si>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</si>
  <si>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</si>
  <si>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</si>
  <si>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</si>
  <si>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</si>
  <si>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</si>
  <si>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</si>
  <si>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</si>
  <si>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</si>
  <si>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</si>
  <si>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</si>
  <si>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</si>
  <si>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</si>
  <si>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</si>
  <si>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</si>
  <si>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</si>
  <si>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</si>
  <si>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</si>
  <si>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ZEMĚMĚŘICKÁ MĚŘENÍ VE VÝSTAVBĚ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</si>
  <si>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</si>
  <si>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</si>
  <si>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</si>
  <si>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</si>
  <si>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 =&gt; A</t>
  </si>
  <si>
    <t>technická specifikace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</si>
  <si>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</si>
  <si>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cenová soustava</t>
  </si>
  <si>
    <t>OTSKP 2025</t>
  </si>
  <si>
    <t>02911</t>
  </si>
  <si>
    <t>OSTATNÍ POŽADAVKY - ZEMĚMĚŘICKÉ ZAMĚŘENÍ</t>
  </si>
  <si>
    <t>SMĚROVÉ A VÝŠKOVÉ VYTYČENÍ STAVBY, VČETNĚ VYTYČENÍ INŽENÝRSKÝCH SÍTÍ_x000d_
- veškeré geodetické práce před výstavbou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</si>
  <si>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</si>
  <si>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</si>
  <si>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</si>
  <si>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</si>
  <si>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</si>
  <si>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</si>
  <si>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</si>
  <si>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formáty)_x000d_
- včetně stanovení aktuálních hodnot zatížitelnosti výpočtem</t>
  </si>
  <si>
    <t>02945</t>
  </si>
  <si>
    <t>OSTAT POŽADAVKY - GEOMETRICKÝ PLÁN</t>
  </si>
  <si>
    <t>- podklady pro majetkoprávní vypořádání, geometrický plán bude potvrzen a schválen příslušným katastrálním úřadem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</si>
  <si>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</si>
  <si>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</si>
  <si>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</si>
  <si>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ODBORNÝ GEOTECHNICKÝ DOZOR STAVBY_x000d_
Podrobný IG průzkum v době provádění vrtných a zemních prací _x000d_
- odebrání vzorků zemin_x000d_
- laboratorní rozbor vzorků zemin_x000d_
- zjištění přesných informací o skladbě a druhu hornin v podloží navrhovaných opěrných zdí _x000d_
- zjištění informací o skladbě a druhu zemin v podloží nové vozovky_x000d_
- zatřídění vybouraných materiálů a zeminy včetně posouzení jejich vhodnosti pro další použití na stavbě_x000d_
- závěrečná zpráva _x000d_
- geotechnický dozor _x000d_
- přejímka základové spáry</t>
  </si>
  <si>
    <t>zahrnuje veškeré náklady spojené s objednatelem požadovaným dozorem</t>
  </si>
  <si>
    <t>02991</t>
  </si>
  <si>
    <t>OSTATNÍ POŽADAVKY - INFORMAČNÍ TABULE</t>
  </si>
  <si>
    <t>KUS</t>
  </si>
  <si>
    <t>- Identifikační tabule stavby se základními údaji o stavbě_x000d_
- dle podmínek uvedených v zadávací dokumentaci, min. rozměr 2x1 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</si>
  <si>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</si>
  <si>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</si>
  <si>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</si>
  <si>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</si>
  <si>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</si>
  <si>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</si>
  <si>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</si>
  <si>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</si>
  <si>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</si>
  <si>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</si>
  <si>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- DOPRAVNĚ INŽENÝRSKÁ OPATŘENÍ VČETNĚ OZNAČENÍ STAVBY, VČETNĚ NÁJMU A ÚDRŽBY ZNAČEK A ZAŘÍZENÍ PO CELOU DOBU VÝSTAVBY.  SOUPIS POUŽITÉHO DOPRAVNÍHO ZNAČENÍ VIZ. PŘÍLOHA D.1.1 - DOPRAVNĚ INŽENÝRSKÁ OPATŘENÍ_x000d_
- úplná uzavírka</t>
  </si>
  <si>
    <t>zahrnuje veškeré náklady spojené s objednatelem požadovanými zařízeními</t>
  </si>
  <si>
    <t>SO201 - MODERNIZACE MOSTU EV. Č. 210 47-8 PERNINK</t>
  </si>
  <si>
    <t>Zemní práce</t>
  </si>
  <si>
    <t>Základy</t>
  </si>
  <si>
    <t>Svislé konstrukce</t>
  </si>
  <si>
    <t>Vodorovné konstrukce</t>
  </si>
  <si>
    <t>Komunikace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</si>
  <si>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</si>
  <si>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</si>
  <si>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</si>
  <si>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</si>
  <si>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</si>
  <si>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</si>
  <si>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</si>
  <si>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- zemina z hloubení</t>
  </si>
  <si>
    <t>z pol. č. 13173: 123,9m3*1,8t/m3 = 223,020 =&gt; A t</t>
  </si>
  <si>
    <t>zahrnuje veškeré poplatky provozovateli skládky související s uložením odpadu na skládce.</t>
  </si>
  <si>
    <t>b</t>
  </si>
  <si>
    <t>- stávající vrstvy vozovky</t>
  </si>
  <si>
    <t>z pol. č. 11334: 15,411m3*2,2t/m3 = 33,904 =&gt; A t</t>
  </si>
  <si>
    <t>c</t>
  </si>
  <si>
    <t>- kámen</t>
  </si>
  <si>
    <t>z pol. č. 96613: 35,114m3*2,5t/m3 = 87,785 =&gt; A t</t>
  </si>
  <si>
    <t>d</t>
  </si>
  <si>
    <t>- železobeton</t>
  </si>
  <si>
    <t>z pol. č. 96616: 16,83m3*2,4t/m3 = 40,392 =&gt; A t_x000d_
z pol. č. 96687: 1ks*0,25t/ks = 0,250 =&gt; B t_x000d_
Celkem: A+B = 40,642 =&gt; C t</t>
  </si>
  <si>
    <t>e</t>
  </si>
  <si>
    <t>- izolace</t>
  </si>
  <si>
    <t>z pol. č. 97817: 54,4m2*0,0043t/m2 = 0,234 =&gt; A t</t>
  </si>
  <si>
    <t>014211</t>
  </si>
  <si>
    <t>POPLATKY ZA ZEMNÍK - ORNICE</t>
  </si>
  <si>
    <t>M3</t>
  </si>
  <si>
    <t>- ornice pro položku 18220_x000d_
- vykopávky ze zemníku v položce 12573</t>
  </si>
  <si>
    <t>dle pol. č. 12573: 1,635m3 = 1,635 =&gt; A m3</t>
  </si>
  <si>
    <t>zahrnuje veškeré poplatky majiteli zemníku související s nákupem zeminy (nikoliv s otvírkou zemníku)</t>
  </si>
  <si>
    <t>02730</t>
  </si>
  <si>
    <t>POMOC PRÁCE ZŘÍZ NEBO ZAJIŠŤ OCHRANU INŽENÝRSKÝCH SÍTÍ</t>
  </si>
  <si>
    <t>- ochrana plynovodního potrubí dřevěnou konstrukcí proti poškození před demolicí mostu</t>
  </si>
  <si>
    <t>- demontáž a montáž stávajícího hydrologického zařízení (hladinoměr) umístěného na výtokovém čele objektu (na římse a svislém líci nosné konstrukce) _x000d_
- toto zařízení bude po dobu modernizace mostu demontováno a po dokončení mostu bude zpětně namontováno na mostní římsu do stejné polohy, jako byla stávající_x000d_
- dle místního šetření je napájení umístěno nad hladinometrem včetně solárního napájení a je napájeno z vlastní dobíjené baterie umístěné nad odečtem v plastové rozvodnici</t>
  </si>
  <si>
    <t>Položka zahrnuje:
- veškeré náklady spojené s ochranou inženýrských sítí
Položka nezahrnuje:
- x</t>
  </si>
  <si>
    <t>029412</t>
  </si>
  <si>
    <t>OSTATNÍ POŽADAVKY - VYPRACOVÁNÍ MOSTNÍHO LISTU</t>
  </si>
  <si>
    <t>- mostní list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</si>
  <si>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</si>
  <si>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</si>
  <si>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</si>
  <si>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</si>
  <si>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</si>
  <si>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</si>
  <si>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</si>
  <si>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M2</t>
  </si>
  <si>
    <t>- kácení křovin a náletových dřevin _x000d_
- včetně naložení, odvozu a likvidace</t>
  </si>
  <si>
    <t>30,0m2 = 30,000 =&gt; A m2</t>
  </si>
  <si>
    <t>odstranění křovin a stromů do průměru 100 mm
doprava dřevin bez ohledu na vzdálenost
spálení na hromadách nebo štěpkování</t>
  </si>
  <si>
    <t>11334</t>
  </si>
  <si>
    <t>ODSTRANĚNÍ PODKLADU ZPEVNĚNÝCH PLOCH S CEMENT POJIVEM</t>
  </si>
  <si>
    <t>PODKLADNÍ VOZOVKOVÉ VRSTVY_x000d_
- včetně naložení, odvozu a uložení na skládku _x000d_
- poplatek za uložení na skládce viz položka 014102.b</t>
  </si>
  <si>
    <t>odměřeno digitálně ze situace_x000d_
podkladní vrstvy vozovky na mostě: 6,35m*6,3m*0,17m = 6,801 =&gt; A m3_x000d_
na přepolích mostu: (14,1m2+14,6m2)*0,3m = 8,610 =&gt; B m3_x000d_
Celkem: A+B = 15,411 =&gt; C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</si>
  <si>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</si>
  <si>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</si>
  <si>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</si>
  <si>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- frézování stávající vozovky v tl. 100 mm_x000d_
- vyfrézovaný materiál bude bude odkoupen zhotovitelem stavby na základě uzavřené kupní smlouvy</t>
  </si>
  <si>
    <t>odměřeno digitálně ze situace_x000d_
402,0m2*0,1m = 40,200 =&gt; A m3</t>
  </si>
  <si>
    <t>113766</t>
  </si>
  <si>
    <t>FRÉZOVÁNÍ DRÁŽKY PRŮŘEZU DO 800MM2 V ASFALTOVÉ VOZOVCE</t>
  </si>
  <si>
    <t>M</t>
  </si>
  <si>
    <t>- včetně likvidace vzniklého odpadu</t>
  </si>
  <si>
    <t>pro zálivky - v místě napojení stávající a nové obrusné vrstvy vozovky: 6,1m+31,5m+3,8m = 41,400 =&gt; A m_x000d_
pro zálivky podél říms: 6,3m+8,0m = 14,300 =&gt; B m_x000d_
pro zálivky podél obrubníků: 5,3m+3,2m+1,5m+2,0m = 12,000 =&gt; C m_x000d_
Celkem: A+B+C = 67,700 =&gt; D m</t>
  </si>
  <si>
    <t>Položka zahrnuje veškerou manipulaci s vybouranou sutí a s vybouranými hmotami vč. uložení na skládku.</t>
  </si>
  <si>
    <t>11424</t>
  </si>
  <si>
    <t>ODSTRAN KONSTR VODNÍCH KORYT Z LOM KAM NA SUCHO</t>
  </si>
  <si>
    <t>- kamenný pohoz vytěžený z koryta - materiál ponechán na stavbě pro zpětné využití v korytě _x000d_
- včetně naložení a dovozu z mezideponie_x000d_
- do položky 46451</t>
  </si>
  <si>
    <t>3,6m*10,0m*0,2m = 7,200 =&gt; A m3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</si>
  <si>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</si>
  <si>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11512</t>
  </si>
  <si>
    <t>ČERPÁNÍ VODY DO 1000 L/MIN</t>
  </si>
  <si>
    <t>HOD</t>
  </si>
  <si>
    <t>- čerpání vody</t>
  </si>
  <si>
    <t>předpoklad: 21dní*24hod = 504,000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</si>
  <si>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</si>
  <si>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</si>
  <si>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</si>
  <si>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- provizorní převedení vody DN 1000 mm</t>
  </si>
  <si>
    <t>15,0m = 15,000 =&gt; A m</t>
  </si>
  <si>
    <t>Položka převedení vody na povrchu zahrnuje zřízení, udržování a odstranění příslušného zařízení. Převedení vody se uvádí buď průměrem potrubí (DN) nebo délkou rozvinutého obvodu žlabu (r.o.).</t>
  </si>
  <si>
    <t>12573</t>
  </si>
  <si>
    <t>VYKOPÁVKY ZE ZEMNÍKŮ A SKLÁDEK TŘ. I</t>
  </si>
  <si>
    <t>- vykopávky ze zemníku - ornice do položky 18220 _x000d_
- poplatek za zemník v položce 014211</t>
  </si>
  <si>
    <t>natěžení a dovoz ornice _x000d_
pro pol. č. 18220: 1,635m3 = 1,635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</si>
  <si>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</si>
  <si>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12993</t>
  </si>
  <si>
    <t>ČIŠTĚNÍ POTRUBÍ DN DO 200MM</t>
  </si>
  <si>
    <t>- čištění potrubí, včetně naložení a odvozu materiálu, včetně případného uložení na skládce a poplatku za uložení</t>
  </si>
  <si>
    <t>potrubí UV: 30,0m = 30,000 =&gt; A m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</si>
  <si>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</si>
  <si>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</si>
  <si>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</si>
  <si>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- včetně naložení, odvozu a uložení na skládku _x000d_
- poplatek za uložení na skládce viz položka 014102.a</t>
  </si>
  <si>
    <t>výkop pro opěru O1 a nábřežní zdi: 6,5m2*10,5m = 68,250 =&gt; A m3_x000d_
výkop pro opěru O2 a nábřežní zdi: 5,3m2*10,5m = 55,650 =&gt; B m3_x000d_
Celkem: A+B = 123,900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</si>
  <si>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</si>
  <si>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</si>
  <si>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</si>
  <si>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- uložení výkopku z hloubení na trvalou skládku</t>
  </si>
  <si>
    <t>z pol. č. 13173: 123,9m3 = 123,900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</si>
  <si>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</si>
  <si>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</si>
  <si>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</si>
  <si>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- zásyp ze ŠD 0-63 mm, hutněný po vrstvách tl. max. 300 mm, na Id=1,0 nebo 100%PS_x000d_
- včetně dodání a dovozu vhodného materiálu</t>
  </si>
  <si>
    <t>zásyp nad těsnící fólii_x000d_
za rubem opěry O1: 1,2m2*8,78m = 10,536 =&gt; A m3_x000d_
za rubem opěry O2: 1,0m2*8,78m = 8,780 =&gt; B m3_x000d_
Celkem: A+B = 19,316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</si>
  <si>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</si>
  <si>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- zásyp ze zeminy velmi vhodné, hutněný po vrstvách tl. max. 300 mm, na Id=0,90 nebo 95%PS_x000d_
- včetně dodání a dovozu vhodného materiálu</t>
  </si>
  <si>
    <t>za rubem nábřežních zdí: 0,9m2*(1,0m+1,0m+1,0m+1,0m) = 3,600 =&gt; A m3</t>
  </si>
  <si>
    <t>17581</t>
  </si>
  <si>
    <t>OBSYP POTRUBÍ A OBJEKTŮ Z NAKUPOVANÝCH MATERIÁLŮ</t>
  </si>
  <si>
    <t>- zásyp ze zeminy vhodné, hutněný po vrstvách tl. max. 300 mm, na Id=0,85 nebo 95%PS_x000d_
- včetně dodání a dovozu vhodného materiálu</t>
  </si>
  <si>
    <t>zásyp před opěrou O1 a nábřežními zdmi: 0,9m2*10,5m = 9,450 =&gt; A m3_x000d_
zásyp před opěrou O2 a nábřežními zdmi: 0,9m2*10,5m = 9,450 =&gt; B m3_x000d_
Celkem: A+B = 18,900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</si>
  <si>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</si>
  <si>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zásyp v rubu opěr pod těsnící fólií_x000d_
opěra O1: 0,7m2*8,38m = 5,866 =&gt; A m3_x000d_
opěra O2: 0,7m2*8,38m = 5,866 =&gt; B m3_x000d_
Celkem: A+B = 11,732 =&gt; C m3</t>
  </si>
  <si>
    <t>ŠP FR. 8-32 mm, tl. 600 mm_x000d_
- včetně dodání a dovozu vhodného materiálu</t>
  </si>
  <si>
    <t>ochranný obsyp - tl. 600 mm_x000d_
za rubem opěry O1: 0,6m*1,0m*8,38m = 5,028 =&gt; A m3_x000d_
za rubem opěry O2: 0,6m*1,0m*8,38m = 5,028 =&gt; B m3_x000d_
Celkem: A+B = 10,056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</si>
  <si>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</si>
  <si>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ŠP FR. 0-16 mm, tl. 2x 150 mm_x000d_
- včetně dodání a dovozu vhodného materiálu</t>
  </si>
  <si>
    <t>ochranný obsyp u těsnící fólie, 2 x tl. 150 mm_x000d_
za rubem opěry O1: 1,5m*8,38m*0,3m = 3,771 =&gt; A m3_x000d_
za rubem opěry O2: 1,5m*8,38m*0,3m = 3,771 =&gt; B m3_x000d_
Celkem: A+B = 7,542 =&gt; C m3</t>
  </si>
  <si>
    <t>17750</t>
  </si>
  <si>
    <t>ZEMNÍ HRÁZKY ZE ZEMIN NEPROPUSTNÝCH</t>
  </si>
  <si>
    <t>- zřízení zemních hrázek pro provizorní převedení vody v korytě, včetně dopravy, dodání a nákupu vhodného těsnící materiálu _x000d_
- včetně zpětného rozebrání a likvidace zemních hrázek, včetně odvozu a uložení materiálu na skládce, včetně poplatku za uložení materiálu na skládce</t>
  </si>
  <si>
    <t>na vtoku a výtoku: 2*(1,0m*1,0m*4,0m) = 8,000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</si>
  <si>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</si>
  <si>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</si>
  <si>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</si>
  <si>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- tl. 150 mm_x000d_
- ornice z položky 12573, poplatek za zemník v položce 014211_x000d_
- včetně naložení a dovozu</t>
  </si>
  <si>
    <t>(2,0m2+4,8m2+2,6m2+1,5m2)*0,15m = 1,635 =&gt; A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</si>
  <si>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</si>
  <si>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</si>
  <si>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</si>
  <si>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- založení trávníku na rozprostřené ornice _x000d_
- včetně nákupu a dodání travního semene_x000d_
- včetně následné péče</t>
  </si>
  <si>
    <t>2,0m2+4,8m2+2,6m2+1,5m2 = 10,900 =&gt; A m2</t>
  </si>
  <si>
    <t>Zahrnuje dodání předepsané travní směsi, hydroosev na ornici, zalévání, první pokosení, to vše bez ohledu na sklon terénu</t>
  </si>
  <si>
    <t>2 - Základy</t>
  </si>
  <si>
    <t>21331</t>
  </si>
  <si>
    <t>DRENÁŽNÍ VRSTVY Z BETONU MEZEROVITÉHO (DRENÁŽNÍHO)</t>
  </si>
  <si>
    <t>- obsyp podél drenáže drenážním betonem</t>
  </si>
  <si>
    <t>obsyp podélné drenáže_x000d_
za opěrou O1: 0,04m2*9,5m = 0,380 =&gt; A m3_x000d_
za opěrou O2: 0,04m2*9,5m = 0,380 =&gt; B m3_x000d_
Celkem: A+B = 0,760 =&gt; C m3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</si>
  <si>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</si>
  <si>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</si>
  <si>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</si>
  <si>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odvodnění izolace drenážním betonem: 0,15m*0,05m*5,62m*2 = 0,084 =&gt; A m3</t>
  </si>
  <si>
    <t>21452</t>
  </si>
  <si>
    <t>SANAČNÍ VRSTVY Z KAMENIVA DRCENÉHO</t>
  </si>
  <si>
    <t>- sanace podloží - ŠD, FR. 0-63 mm, tl. 500 mm</t>
  </si>
  <si>
    <t>polštář pod základovými pasy opěr a zdí_x000d_
O1: 1,0m2*10,5m = 10,500 =&gt; A m3_x000d_
O2: 1,0m2*10,5m = 10,500 =&gt; B m3_x000d_
Celkem: A+B = 21,000 =&gt; C m3</t>
  </si>
  <si>
    <t>položka zahrnuje dodávku předepsaného kameniva, mimostaveništní a vnitrostaveništní dopravu a jeho uložení
není-li v zadávací dokumentaci uvedeno jinak, jedná se o nakupovaný materiál</t>
  </si>
  <si>
    <t>261512</t>
  </si>
  <si>
    <t>VRTY PRO KOTVENÍ A INJEKTÁŽ TŘ V NA POVRCHU D DO 16MM</t>
  </si>
  <si>
    <t>D 16 mm</t>
  </si>
  <si>
    <t xml:space="preserve">vrty pro kotvení obkladu, D 16 mm, dl.  200 mm, rastr 5 ks/m2_x000d_
opěra O1: (1,34m*8,92m)*5ks/m2*0,2m = 11,953 =&gt; A m_x000d_
opěra O2: (1,25m*8,92m)*5ks/m2*0,2m = 11,150 =&gt; B m_x000d_
Celkem: A+B = 23,103 =&gt; C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</si>
  <si>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</si>
  <si>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272315</t>
  </si>
  <si>
    <t>ZÁKLADY Z PROSTÉHO BETONU DO C30/37</t>
  </si>
  <si>
    <t>C30/37-XA1, vč. nátěru1 X ALP + 2 x ALN + geotextilie min. 600 g/m2</t>
  </si>
  <si>
    <t>základy zdí na návodní straně: (1,25m2+0,9m2)*0,7m = 1,505 =&gt; A m3_x000d_
základy zdí na povodní straně: (0,75m2+1,05m2)*0,7m = 1,260 =&gt; B m3_x000d_
Celkem: A+B = 2,765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</si>
  <si>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</si>
  <si>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272325</t>
  </si>
  <si>
    <t>ZÁKLADY ZE ŽELEZOBETONU DO C30/37</t>
  </si>
  <si>
    <t>dle přílohy č. 5 - Tvar nosné konstrukce: 15,7m3 = 15,700 =&gt; A m3</t>
  </si>
  <si>
    <t>272365</t>
  </si>
  <si>
    <t>VÝZTUŽ ZÁKLADŮ Z OCELI 10505, B500B</t>
  </si>
  <si>
    <t>- výztuž základu, včetně spřahujícího trnu _x000d_
- B505B</t>
  </si>
  <si>
    <t>2,5% z pol. č. 272325: 15,7m3*7,85t/m3*0,025 = 3,081 =&gt; A t_x000d_
spřahující trny základu a dříku nábřežních zdí, D 20 mm, dl. 2,5 m, á 300 mm - na návodní straně_x000d_
(3ks+3ks)*2,5m*2,466kg/m/1000 = 0,037 =&gt; B t_x000d_
spřahující trny základu a dříku nábřežních zdí, D 20 mm, dl. 1,5 m, á 300 mm - na povodní straně_x000d_
(3ks+3ks)*1,5m*2,466kg/m/1000 = 0,022 =&gt; C t_x000d_
Celkem: A+B+C = 3,140 =&gt; D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</si>
  <si>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</si>
  <si>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28997C</t>
  </si>
  <si>
    <t>OPLÁŠTĚNÍ (ZPEVNĚNÍ) Z GEOTEXTILIE DO 300G/M2</t>
  </si>
  <si>
    <t>- separační geotextílie</t>
  </si>
  <si>
    <t>na dně polštáře pod základovými pasy opěr a zdí_x000d_
O1: 3,0m*10,5m = 31,500 =&gt; A m2_x000d_
O2: 3,0m*10,5m = 31,500 =&gt; B m2_x000d_
Celkem: A+B = 63,000 =&gt; C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</si>
  <si>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</si>
  <si>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</si>
  <si>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</si>
  <si>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- ochranná geotextílie min. 600 g/m2</t>
  </si>
  <si>
    <t>ochranná geotextilie pod a nad těsnící fólií _x000d_
za rubem opěry O1: 1,5m*8,38m*2vrstvy = 25,140 =&gt; A m2_x000d_
za rubem opěry O2: 1,5m*8,38m*2vrstvy = 25,140 =&gt; B m2_x000d_
Celkem: A+B = 50,280 =&gt; C m2</t>
  </si>
  <si>
    <t>28999</t>
  </si>
  <si>
    <t>OPLÁŠTĚNÍ (ZPEVNĚNÍ) Z FÓLIE</t>
  </si>
  <si>
    <t>HDPE fólie tl.. 2 mm</t>
  </si>
  <si>
    <t>za rubem opěry O1: 1,5m*8,38m = 12,570 =&gt; A m2_x000d_
za rubem opěry O2: 1,5m*8,38m = 12,570 =&gt; B m2_x000d_
Celkem: A+B = 25,140 =&gt; C m2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</si>
  <si>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</si>
  <si>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</si>
  <si>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</si>
  <si>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</si>
  <si>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</si>
  <si>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- kotvení římsy do vývrtu, kompletní dodávka včetně PKO, vrtů a zálivky</t>
  </si>
  <si>
    <t>(6ks+8ks)*5,58kg/ks = 78,120 =&gt; A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</si>
  <si>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</si>
  <si>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</si>
  <si>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</si>
  <si>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 xml:space="preserve">- římsa z betonu C30/37-XF4, XD3, XC4,  včetně gumové matrice pro vyznačení letopočtu stavby</t>
  </si>
  <si>
    <t>dle přílohy č. 6 - Tvar a kotvení říms: 4,7m3 = 4,700 =&gt; A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</si>
  <si>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</si>
  <si>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</si>
  <si>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</si>
  <si>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B500B</t>
  </si>
  <si>
    <t>3% z pol. č. 317325: 4,7m3*7,85t/m3*0,03 = 1,107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</si>
  <si>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</si>
  <si>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327221</t>
  </si>
  <si>
    <t>OBKLAD ZDÍ OPĚRNÝCH, ZÁRUBNÍCH, NÁBŘEŽNÍCH KVÁDROVÝ A ŘÁDKOVÝ</t>
  </si>
  <si>
    <t>- obkladní zdivo tl. 250 mm vyzděné na vazbu běhoun - vazák</t>
  </si>
  <si>
    <t>nábřežní zdi - dřík _x000d_
na návodní straně mostu: 0,25m*(1,0m+0,5m)*2,3m = 0,863 =&gt; A m3_x000d_
na povodní straně mostu: 0,25m*(0,5m+1,0m)*1,2m = 0,450 =&gt; B m3_x000d_
Celkem: A+B = 1,313 =&gt; C m3</t>
  </si>
  <si>
    <t>položka zahrnuje dodávku a osazení dvoustranně lícovaného kamene, jeho případné kotvení se všemi souvisejícími materiály a pracemi, dodávku předepsané malty, spárování.</t>
  </si>
  <si>
    <t>327315</t>
  </si>
  <si>
    <t>ZDI OPĚRNÉ, ZÁRUBNÍ, NÁBŘEŽNÍ Z PROSTÉHO BETONU DO C30/37</t>
  </si>
  <si>
    <t>- dřík nábřežní zdi z betonu C30/37-XF3, včetně nátěru 1 x ALP + 2 x ALN + geotextílie min. 600 g/m2</t>
  </si>
  <si>
    <t>nábřežní zdi - dřík _x000d_
na návodní straně mostu: 0,7m*(1,0m+0,7m)*2,3m = 2,737 =&gt; A m3_x000d_
na povodní straně mostu: 0,55m*(0,76m+1,0m)*1,2m = 1,162 =&gt; B m3_x000d_
odpočet obkladu_x000d_
na návodní straně mostu: -0,25m*(1,0m+0,5m)*2,3m = -0,863 =&gt; C m3_x000d_
na povodní straně mostu: -0,25m*(0,5m+1,0m)*1,2m = -0,450 =&gt; D m3_x000d_
Celkem: A+B+C+D = 2,586 =&gt; E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</si>
  <si>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</si>
  <si>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333221</t>
  </si>
  <si>
    <t>OBKLAD MOSTNÍCH OPĚR A KŘÍDEL KVÁDROVÝ A ŘÁDKOVÝ</t>
  </si>
  <si>
    <t>- kamenný obklad opěr tl. 250 mm - kotvení obkladu v položce 936502</t>
  </si>
  <si>
    <t>opěra O1: 0,25m*1,34m*8,92m = 2,988 =&gt; A m3_x000d_
opěra O2: 0,25m*1,25m*8,92m = 2,788 =&gt; B m3_x000d_
Celkem: A+B = 5,776 =&gt; C m3</t>
  </si>
  <si>
    <t>333325</t>
  </si>
  <si>
    <t>MOSTNÍ OPĚRY A KŘÍDLA ZE ŽELEZOVÉHO BETONU DO C30/37</t>
  </si>
  <si>
    <t>- mostní opěry a křídla z betonu C30/37-XF3, včetně dilatačních spár tl. 20 mm, včetně nátěru 1 x ALP + 2 x ALN + geotextílie min. 600 g/m2</t>
  </si>
  <si>
    <t>dle přílohy č. 5 - Tvar nosné konstrukce_x000d_
opěry a křídla: 18,1m3 = 18,100 =&gt; A m3</t>
  </si>
  <si>
    <t>- úložné prahy z betonu C30/37-XF4, XD3, XC4, včetně dilatačních spár tl. 20 m, včetně nátěru 1 x ALP + 2 x ALN + geotextílie min. 600 g/m2</t>
  </si>
  <si>
    <t>dle přílohy č. 5 - Tvar nosné konstrukce_x000d_
úložné prahy opěr: 7,1m3 = 7,100 =&gt; A m3</t>
  </si>
  <si>
    <t>333365</t>
  </si>
  <si>
    <t>VÝZTUŽ MOSTNÍCH OPĚR A KŘÍDEL Z OCELI 10505, B500B</t>
  </si>
  <si>
    <t>2,5% z pol. č. 333325.a: 18,1m3*7,85t/m3*0,025 = 3,552 =&gt; A t_x000d_
2,5% z pol. č. 333325.b: 7,1m3*7,85t/m3*0,025 = 1,393 =&gt; B t_x000d_
výztuž vrubového kloubu, D 20 mm, dl. 500 mm, á 500: 0,5m*(18ks+18ks)*2,466kg/m/1000 = 0,044 =&gt; C t_x000d_
Celkem: A+B+C = 4,989 =&gt; D t</t>
  </si>
  <si>
    <t>4 - Vodorovné konstrukce</t>
  </si>
  <si>
    <t>421325</t>
  </si>
  <si>
    <t>MOSTNÍ NOSNÉ DESKOVÉ KONSTRUKCE ZE ŽELEZOBETONU C30/37</t>
  </si>
  <si>
    <t>- železobetonová nosná konstrukce - C30/37-XF2, XD1, XC4, včetně dilatačních spár tl. 20 mm, včetně podpěrné skruže</t>
  </si>
  <si>
    <t>dle přílohy č. 5 - Tvar nosné konstrukce: 20,2m3 = 20,200 =&gt; A m3</t>
  </si>
  <si>
    <t>421365</t>
  </si>
  <si>
    <t>VÝZTUŽ MOSTNÍ DESKOVÉ KONSTRUKCE Z OCELI 10505</t>
  </si>
  <si>
    <t>2,5% z pol. č. 421325: 20,2m3*7,85t/m3*0,025 = 3,964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</si>
  <si>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</si>
  <si>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42838</t>
  </si>
  <si>
    <t>KLOUB ZE ŽELEZOBETONU VČET VÝZTUŽE</t>
  </si>
  <si>
    <t>- liniový vrubový kloub</t>
  </si>
  <si>
    <t>8,92m+8,92m = 17,840 =&gt; A m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</si>
  <si>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</si>
  <si>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451312</t>
  </si>
  <si>
    <t>PODKLADNÍ A VÝPLŇOVÉ VRSTVY Z PROSTÉHO BETONU C12/15</t>
  </si>
  <si>
    <t>- podkladní beton C12/15-X0</t>
  </si>
  <si>
    <t>podkladní beton_x000d_
pod základovými pasy opěr: 7,5m3 = 7,500 =&gt; A m3_x000d_
pod základovou deskou u římsy: 0,2m3 = 0,200 =&gt; B m3_x000d_
pod základovými pasy nábřežních zdí_x000d_
na návodní straně: (2,8m2+2,3m2)*0,15m = 0,765 =&gt; C m3_x000d_
na povodní straně: (2,0m2+2,6m2)*0,15m = 0,690 =&gt; D m3_x000d_
podkladní beton pod drenáží_x000d_
opěra O1: 0,3m*0,85m*8,4m = 2,142 =&gt; E m3_x000d_
opěra O2: 0,3m*0,85m*8,4m = 2,142 =&gt; F m3 _x000d_
Celkem: A+B+C+D+E+F = 13,439 =&gt; G m3</t>
  </si>
  <si>
    <t>451315</t>
  </si>
  <si>
    <t>PODKLADNÍ A VÝPLŇOVÉ VRSTVY Z PROSTÉHO BETONU C30/37</t>
  </si>
  <si>
    <t>- podkladní beton C30/37nXF3</t>
  </si>
  <si>
    <t>podkladní deska pod římsou: 0,3m3 = 0,300 =&gt; A m3_x000d_
pod odlážděním za římsami na povodní straně: (0,8m2+1,7m2)*0,15m = 0,375 =&gt; B m3_x000d_
pod opevněním svahů na návodní straně: (3,7m2+1,5m2)*0,15m = 0,780 =&gt; C m3_x000d_
Celkem: A+B+C = 1,455 =&gt; D m3</t>
  </si>
  <si>
    <t>458312</t>
  </si>
  <si>
    <t>VÝPLŇ ZA OPĚRAMI A ZDMI Z PROST BETONU DO C12/15</t>
  </si>
  <si>
    <t>- beton C12/15-X0</t>
  </si>
  <si>
    <t>výplňový beton v rubu základových pasů_x000d_
opěr: 0,6m2*(8,38m+8,38m) = 10,056 =&gt; A m3_x000d_
zdí: 0,1m2*(0,7m+0,8m+0,8m+0,8m) = 0,310 =&gt; B m3_x000d_
Celkem: A+B = 10,366 =&gt; C m3</t>
  </si>
  <si>
    <t>46451</t>
  </si>
  <si>
    <t>POHOZ DNA A SVAHŮ Z LOMOVÉHO KAMENE</t>
  </si>
  <si>
    <t>- tl. 200 mm_x000d_
- materiál vytěžený z koryta potoka - z položky 11424 - včetně naložení a odvozu materiálu na deponii</t>
  </si>
  <si>
    <t>položka zahrnuje dodávku předepsaného kamene, mimostaveništní a vnitrostaveništní dopravu a jeho uložení
není-li v zadávací dokumentaci uvedeno jinak, jedná se o nakupovaný materiál</t>
  </si>
  <si>
    <t>465512</t>
  </si>
  <si>
    <t>DLAŽBY Z LOMOVÉHO KAMENE NA MC</t>
  </si>
  <si>
    <t>- dlažba z lomového kamene tl. 200 mm, včetně betonového lože tl. min. 150 mm z betonu C30/37n-XF3_x000d_
- včetně spárování cementovou maltou a vyplnění spár, případně s vyklínováním dle technické specifikace</t>
  </si>
  <si>
    <t>odláždění za římsami na povodní straně: (0,8m2+1,7m2)*0,2m = 0,500 =&gt; A m3_x000d_
opevnění svahů na návodní straně: (3,7m2+1,5m2)*0,2m = 1,040 =&gt; B m3_x000d_
Celkem: A+B = 1,540 =&gt; C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</si>
  <si>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</si>
  <si>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5 - Komunikace</t>
  </si>
  <si>
    <t>56333</t>
  </si>
  <si>
    <t>VOZOVKOVÉ VRSTVY ZE ŠTĚRKODRTI TL. DO 150MM</t>
  </si>
  <si>
    <t>ŠDA, FR. 0-32 mm, tl.. 150 mm</t>
  </si>
  <si>
    <t>odměřeno digitálně ze situace_x000d_
vozovka na předpolích mostu: (14,1m2+14,6m2)*2vrstvy = 57,400 =&gt; A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</si>
  <si>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</si>
  <si>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572121</t>
  </si>
  <si>
    <t>INFILTRAČNÍ POSTŘIK ASFALTOVÝ DO 1,0KG/M2</t>
  </si>
  <si>
    <t>- infiltrační postřik PI-C, tl.. 1,0 kg/m2</t>
  </si>
  <si>
    <t xml:space="preserve">odměřeno digitálně ze situace_x000d_
vozovka na předpolích mostu:  28,7 = 28,700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</si>
  <si>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</si>
  <si>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</si>
  <si>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</si>
  <si>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- spojovací postřik PS-C, tl. 0,4 kg/m2</t>
  </si>
  <si>
    <t>odměřeno digitálně ze situace_x000d_
dle pol. č. 574A33: 403,0m2 = 403,000 =&gt; A m2_x000d_
dle pol. č. 574C56: 403,0m2-36,53m2 = 366,470 =&gt; B m2_x000d_
Celkem: A+B = 769,470 =&gt; C m2</t>
  </si>
  <si>
    <t>574A33</t>
  </si>
  <si>
    <t>ASFALTOVÝ BETON PRO OBRUSNÉ VRSTVY ACO 11 TL. 40MM</t>
  </si>
  <si>
    <t>ACO 11 tl. 40 mm</t>
  </si>
  <si>
    <t>odměřeno digitálně ze situace_x000d_
vozovka na mostě a předpolích mostu: 403,0m2 = 403,000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</si>
  <si>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</si>
  <si>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574A43</t>
  </si>
  <si>
    <t>ASFALTOVÝ BETON PRO OBRUSNÉ VRSTVY ACO 11 TL. 50MM</t>
  </si>
  <si>
    <t>- ochrana izolace na mostě _x000d_
- ACO 11, tl. 50 mm</t>
  </si>
  <si>
    <t>odměřeno digitálně ze situace_x000d_
ochrana izolace na mostě: 5,62m*6,5m = 36,530 =&gt; A m2</t>
  </si>
  <si>
    <t>574C56</t>
  </si>
  <si>
    <t>ASFALTOVÝ BETON PRO LOŽNÍ VRSTVY ACL 16+, 16S TL. 60MM</t>
  </si>
  <si>
    <t>ACL 16+, tl. 60 mm</t>
  </si>
  <si>
    <t>odměřeno digitálně ze situace_x000d_
vozovka na předpolích mostu: 403,0m2-36,53m2 = 366,470 =&gt; A m2</t>
  </si>
  <si>
    <t>574E46</t>
  </si>
  <si>
    <t>ASFALTOVÝ BETON PRO PODKLADNÍ VRSTVY ACP 16+, 16S TL. 50MM</t>
  </si>
  <si>
    <t>ACP 16+, tl. 50 mm</t>
  </si>
  <si>
    <t>odměřeno digitálně ze situace_x000d_
vozovka na předpolích mostu: 14,1m2+14,6m2 = 28,700 =&gt; A m2</t>
  </si>
  <si>
    <t>58222</t>
  </si>
  <si>
    <t>DLÁŽDĚNÉ KRYTY Z DROBNÝCH KOSTEK DO LOŽE Z MC</t>
  </si>
  <si>
    <t>- olemování kolem UV z lomového kamene, včetně betonového lože _x000d_
- včetně spárování cementovou maltou a vyplnění spár, případně s vyklínováním dle technické specifikace</t>
  </si>
  <si>
    <t>olemování kolem UV: 1,0m2 = 1,000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</si>
  <si>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</si>
  <si>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582622</t>
  </si>
  <si>
    <t>KRYTY Z BETON DLAŽDIC SE ZÁMKEM ŠEDÝCH TL 80MM DO LOŽE Z MC</t>
  </si>
  <si>
    <t>- betonová dlažba tvar "CIHLA" tl. 80 mm, do betonu C30/37n-XF3 tl. 200 mm</t>
  </si>
  <si>
    <t>zádlažba za římsou na návodní straně: 0,4m2+2,1m2 = 2,500 =&gt; A m2</t>
  </si>
  <si>
    <t>58920</t>
  </si>
  <si>
    <t>VÝPLŇ SPAR MODIFIKOVANÝM ASFALTEM</t>
  </si>
  <si>
    <t>zálivky - v místě napojení stávající a nové obrusné vrstvy vozovky: 6,1m+31,5m+3,8m = 41,400 =&gt; A m_x000d_
zálivky podél říms: 6,3m+8,0m = 14,300 =&gt; B m_x000d_
zálivky podél obrubníků: 1,0m+3,2m+1,5m+2,0m = 7,700 =&gt; C m_x000d_
Celkem: A+B+C = 63,400 =&gt; D m</t>
  </si>
  <si>
    <t>položka zahrnuje:
- dodávku předepsaného materiálu
- vyčištění a výplň spar tímto materiálem</t>
  </si>
  <si>
    <t>7 - Přidružená stavební výroba</t>
  </si>
  <si>
    <t>711442</t>
  </si>
  <si>
    <t>IZOLACE MOSTOVEK CELOPLOŠNÁ ASFALTOVÝMI PÁSY S PEČETÍCÍ VRSTVOU</t>
  </si>
  <si>
    <t>- izolace NAIP tl. 5 mm s pečetící vrstvou _x000d_
- včetně přípravy mostovky pod izolaci (broušení, brokování ... atd.)</t>
  </si>
  <si>
    <t>izolace na NK a rubu opěr: 8,25m*5,62m+1,8m*8,38m+1,7m*8,38m = 75,695 =&gt; A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</si>
  <si>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</si>
  <si>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711502</t>
  </si>
  <si>
    <t>OCHRANA IZOLACE NA POVRCHU ASFALTOVÝMI PÁSY</t>
  </si>
  <si>
    <t>- např. FOALBIT</t>
  </si>
  <si>
    <t>ochrana izolace pod římsou: (1,4m+0,65m)*5,62m*2 = 23,042 =&gt; A m2</t>
  </si>
  <si>
    <t xml:space="preserve">položka zahrnuje:
- dodání  předepsaného ochranného materiálu
- zřízení ochrany izolace</t>
  </si>
  <si>
    <t>78382</t>
  </si>
  <si>
    <t>NÁTĚRY BETON KONSTR TYP S2 (OS-B)</t>
  </si>
  <si>
    <t>nátěr říms: (0,15m+1,55m+0,55m+0,3m)*6,3m+(0,15m+0,8m+0,55m+0,3m)*8,0m = 30,465 =&gt; A m2_x000d_
nátěr boku NK: (0,46m+0,28m)*5,62m*2 = 8,318 =&gt; B m2_x000d_
Celkem: A+B = 38,783 =&gt; C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</si>
  <si>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</si>
  <si>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</si>
  <si>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</si>
  <si>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obrubníková hrana římsy: (0,15m+0,25m)*(6,3m+8,0m) = 5,720 =&gt; A m2</t>
  </si>
  <si>
    <t>8 - Potrubí</t>
  </si>
  <si>
    <t>87433</t>
  </si>
  <si>
    <t>POTRUBÍ Z TRUB PLASTOVÝCH ODPADNÍCH DN DO 150MM</t>
  </si>
  <si>
    <t>PVC DN 150 mm</t>
  </si>
  <si>
    <t>úprava vyústění: 2,0m = 2,000 =&gt; A m_x000d_
potrubí UV: 30,0m = 30,000 =&gt; B m_x000d_
Celkem: A+B = 32,000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</si>
  <si>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</si>
  <si>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87434</t>
  </si>
  <si>
    <t>POTRUBÍ Z TRUB PLASTOVÝCH ODPADNÍCH DN DO 200MM</t>
  </si>
  <si>
    <t>- HDPE černá silnostěnná trubka DN 180 mm</t>
  </si>
  <si>
    <t>vyústění drenáže: 1,5m+1,5m = 3,000 =&gt; A m</t>
  </si>
  <si>
    <t>PVC DN 200 mm</t>
  </si>
  <si>
    <t>úprava vyústění: 2,0m = 2,000 =&gt; A m_x000d_
prostup pro drenáž: 0,8m = 0,800 =&gt; B m_x000d_
Celkem: A+B = 2,800 =&gt; C m</t>
  </si>
  <si>
    <t>87533</t>
  </si>
  <si>
    <t>POTRUBÍ DREN Z TRUB PLAST DN DO 150MM</t>
  </si>
  <si>
    <t>- podélná drenáž za opěrou - poloděrovaná trubka HDPE DN 150 mm</t>
  </si>
  <si>
    <t>podélná drenáž _x000d_
za opěrou O1: 10,0m = 10,000 =&gt; A m_x000d_
za opěrou O2: 10,0m = 10,000 =&gt; B m_x000d_
Celkem: A+B = 20,000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</si>
  <si>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</si>
  <si>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87627</t>
  </si>
  <si>
    <t>CHRÁNIČKY Z TRUB PLASTOVÝCH DN DO 100MM</t>
  </si>
  <si>
    <t>- chráničky v římsách DN 75 mm, včetně zavíčkování</t>
  </si>
  <si>
    <t>rezervní chránička v římse _x000d_
na návodní straně: 6ks*6,3m = 37,800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</si>
  <si>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</si>
  <si>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87633</t>
  </si>
  <si>
    <t>CHRÁNIČKY Z TRUB PLASTOVÝCH DN DO 150MM</t>
  </si>
  <si>
    <t>- chráničky v římsách DN 110 mm, včetně zavíčkování</t>
  </si>
  <si>
    <t>rezervní chránička v římse _x000d_
na návodní straně: 2ks*6,3m = 12,600 =&gt; A m_x000d_
na povodní straně: 2ks*8,0m = 16,000 =&gt; B m_x000d_
Celkem: A+B = 28,600 =&gt; C m</t>
  </si>
  <si>
    <t>89712</t>
  </si>
  <si>
    <t>VPUSŤ KANALIZAČNÍ ULIČNÍ KOMPLETNÍ Z BETONOVÝCH DÍLCŮ</t>
  </si>
  <si>
    <t>- nové uliční vpusti - kompletní dodávka</t>
  </si>
  <si>
    <t>2 = 2,000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</si>
  <si>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</si>
  <si>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89980</t>
  </si>
  <si>
    <t>TELEVIZNÍ PROHLÍDKA POTRUBÍ</t>
  </si>
  <si>
    <t>- prohlídka potrubí</t>
  </si>
  <si>
    <t>položka zahrnuje prohlídku potrubí televizní kamerou, záznam prohlídky na nosičích DVD a vyhotovení závěrečného písemného protokolu</t>
  </si>
  <si>
    <t>9 - Ostatní konstrukce a práce</t>
  </si>
  <si>
    <t>9112A1</t>
  </si>
  <si>
    <t>ZÁBRADLÍ MOSTNÍ S VODOR MADLY - DODÁVKA A MONTÁŽ</t>
  </si>
  <si>
    <t>- ocelové dvoumadlové zábradlí výšky 1,1 m</t>
  </si>
  <si>
    <t>zábradlí na nábřežních zdech na návodní straně: 2,0m+2,0m = 4,000 =&gt; A m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</si>
  <si>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</si>
  <si>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9112B1</t>
  </si>
  <si>
    <t>ZÁBRADLÍ MOSTNÍ SE SVISLOU VÝPLNÍ - DODÁVKA A MONTÁŽ</t>
  </si>
  <si>
    <t>- ocelové zábradlí se svislou výplní dodatečné kotvené výšky 1,1 m</t>
  </si>
  <si>
    <t>zábradlí na návodní straně: 6,3m = 6,300 =&gt; A m_x000d_
zábradlí na povodní straně: 8,0m = 8,000 =&gt; B m_x000d_
Celkem: A+B = 14,300 =&gt; C m</t>
  </si>
  <si>
    <t>9112B3</t>
  </si>
  <si>
    <t>ZÁBRADLÍ MOSTNÍ SE SVISLOU VÝPLNÍ - DEMONTÁŽ S PŘESUNEM</t>
  </si>
  <si>
    <t xml:space="preserve">- demontáž  stávajícího zábradlí _x000d_
- odvoz na místo určení nebo do sběrných surovin</t>
  </si>
  <si>
    <t>6,0m+7,0m = 13,000 =&gt; A m</t>
  </si>
  <si>
    <t>položka zahrnuje:
- demontáž a odstranění zařízení
- jeho odvoz na předepsané místo</t>
  </si>
  <si>
    <t>914121</t>
  </si>
  <si>
    <t>DOPRAVNÍ ZNAČKY ZÁKLADNÍ VELIKOSTI OCELOVÉ TŘ RA1- DODÁVKA A MONTÁŽ</t>
  </si>
  <si>
    <t>- osazení zdemontovaných DZ (použití stávající DZ)_x000d_
- včetně ukotvení a dopravy</t>
  </si>
  <si>
    <t xml:space="preserve">- dej přednost v jízdě:  1  = 1,000 =&gt; A _x000d_
- zákaz vjezdu vozidel, jejichž výška přesahuje vyznačenou mez  1 = 1,000 =&gt; B _x000d_
- dodatková tabulka:  1 = 1,000 =&gt; C _x000d_
A+B+C = 3,000 =&gt; D</t>
  </si>
  <si>
    <t>Položka zahrnuje:
- dodávku a montáž značek v požadovaném provedení
Položka nezahrnuje:
- x</t>
  </si>
  <si>
    <t>914123</t>
  </si>
  <si>
    <t>DOPRAVNÍ ZNAČKY ZÁKLADNÍ VELIKOSTI OCELOVÉ TŘ RA1 - DEMONTÁŽ</t>
  </si>
  <si>
    <t xml:space="preserve">- demontáž stávajících dopravních značek  _x000d_
- včetně naložení a odvozu na místo určení investorem (na středisko údržby)_x000d_
- evidenční číslo mostu, DZ dej přednost v jízdě a DZ omezení podjezdu s dodatkovou tabulkou budou ponechány pro zpětné osazení</t>
  </si>
  <si>
    <t xml:space="preserve">- zákaz vjezdu vozidel, jejichž okamžitá hmotnost přesahuje vyznačenou mez:  2 = 2,000 =&gt; A _x000d_
- dodatková tabulka: 2 = 2,000 =&gt; B _x000d_
- evidenční číslo mostu:  2 = 2,000 =&gt; C _x000d_
- dej přednost v jízdě:  1 = 1,000 =&gt; D _x000d_
- Zákaz vjezdu vozidel, jejichž výška přesahuje vyznačenou mez:  1 = 1,000 =&gt; E _x000d_
- dodatková tabulka:  1 = 1,000 =&gt; F _x000d_
A+B+C+D+E+F = 9,000 =&gt; G</t>
  </si>
  <si>
    <t>Položka zahrnuje odstranění, demontáž a odklizení materiálu s odvozem na předepsané místo</t>
  </si>
  <si>
    <t>914913</t>
  </si>
  <si>
    <t>SLOUPKY A STOJKY DZ Z OCEL TRUBEK ZABETON DEMONTÁŽ</t>
  </si>
  <si>
    <t>- demontáž stávajících sloupků dopravních značek _x000d_
- včetně naložení a odvozu na místo určení investorem (na středisko údržby)_x000d_
- včetně odstranění patky a její likvidace</t>
  </si>
  <si>
    <t>4 = 4,000 =&gt; A</t>
  </si>
  <si>
    <t>914921</t>
  </si>
  <si>
    <t>SLOUPKY A STOJKY DOPRAVNÍCH ZNAČEK Z OCEL TRUBEK DO PATKY - DODÁVKA A MONTÁŽ</t>
  </si>
  <si>
    <t>- nové sloupky pro osazení evidenčního čísla mostu, DZ dej přednost v jízdě a DZ omezení průjezdu s dodatkovou tabulkou_x000d_
- včetně montáže a ukotvení do patky</t>
  </si>
  <si>
    <t>Položka zahrnuje:
- sloupky
- upevňovací zařízení
- osazení (betonová patka, zemní práce)
Položka nezahrnuje:
- x</t>
  </si>
  <si>
    <t>914A21</t>
  </si>
  <si>
    <t>EV ČÍSLO MOSTU OCEL TŘ RA1 - DODÁVKA A MONTÁŽ</t>
  </si>
  <si>
    <t>- osazení a dodání evidenčního čísla mostu (použití zdemontovaného čísla)_x000d_
- včetně ukotvení a dopravy</t>
  </si>
  <si>
    <t>2ks = 2,000 =&gt; A ks</t>
  </si>
  <si>
    <t>položka zahrnuje:
- dodávku a montáž značek v požadovaném provedení</t>
  </si>
  <si>
    <t>915211</t>
  </si>
  <si>
    <t>VODOROVNÉ DOPRAVNÍ ZNAČENÍ PLASTEM HLADKÉ - DODÁVKA A POKLÁDKA</t>
  </si>
  <si>
    <t>- VDZ plast</t>
  </si>
  <si>
    <t>V4 (0,125): 0,125m*(50,0m+35,0m) = 10,625 =&gt; A m3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</si>
  <si>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</si>
  <si>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</si>
  <si>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</si>
  <si>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- záhonový obrubník 100/300/1000 mm do betonového lože s boční opěrou do prostředí XF4, včetně spárování cementovou maltou MC25 XF4</t>
  </si>
  <si>
    <t>za římsou na návodní straně: 1,4m+2,4m = 3,800 =&gt; A m_x000d_
za římsou na povodní straně: 3,8m+3,7m = 7,500 =&gt; B m_x000d_
Celkem: A+B = 11,300 =&gt; C m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</si>
  <si>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</si>
  <si>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</si>
  <si>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</si>
  <si>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 xml:space="preserve">- silniční obrubník  150/300/1000 mm do betonového lože s boční opěrou do prostředí XF4, včetně spárování cementovou maltou MC25 XF4</t>
  </si>
  <si>
    <t>za římsou na návodní straně: 5,3m+3,2m = 8,500 =&gt; A m_x000d_
za římsou na povodní straně: 1,5m+8,0m+2,0m+18,0m = 29,500 =&gt; B m_x000d_
Celkem: A+B = 38,000 =&gt; C m</t>
  </si>
  <si>
    <t>919112</t>
  </si>
  <si>
    <t>ŘEZÁNÍ ASFALTOVÉHO KRYTU VOZOVEK TL DO 100MM</t>
  </si>
  <si>
    <t>oddělující řez ve stávající vozovce: 6,1m+31,5m+3,8m = 41,400 =&gt; A m</t>
  </si>
  <si>
    <t>položka zahrnuje řezání vozovkové vrstvy v předepsané tloušťce, včetně spotřeby vody</t>
  </si>
  <si>
    <t>93135</t>
  </si>
  <si>
    <t>TĚSNĚNÍ DILATAČ SPAR PRYŽ PÁSKOU NEBO KRUH PROFILEM</t>
  </si>
  <si>
    <t>podél říms - předtěsnění: 6,3m+8,0m = 14,300 =&gt; A m</t>
  </si>
  <si>
    <t>položka zahrnuje dodávku a osazení předepsaného materiálu, očištění ploch spáry před úpravou, očištění okolí spáry po úpravě</t>
  </si>
  <si>
    <t>93139</t>
  </si>
  <si>
    <t>TĚSNĚNÍ DILATAČ SPAR MATERIÁLEM PRO EMZ</t>
  </si>
  <si>
    <t>- řezaná spára ve vozovce 20x40 výplň pružnou zálivkou</t>
  </si>
  <si>
    <t>řezaná spára na mostě: 0,02m*0,04m*7,025m*2 = 0,011 =&gt; A m3</t>
  </si>
  <si>
    <t>položka zahrnuje úpravu spáry a přípravu povrchu (nahřátí, penetraci stěn), dodání a pokládku předepsané směsi
nezahrnuje těsnící profil</t>
  </si>
  <si>
    <t>936502</t>
  </si>
  <si>
    <t>DROBNÉ DOPLŇK KONSTR KOVOVÉ POZINK</t>
  </si>
  <si>
    <t>- kotvení kamenného obkladu</t>
  </si>
  <si>
    <t xml:space="preserve">kotvení obkladu, D 12 mm, dl.  500 mm, rastr 5 ks/m2_x000d_
opěra O1: (1,34m*8,92m)*5ks/m2*0,5m*0,888kg/m = 26,535 =&gt; A kg_x000d_
opěra O2: (1,25m*8,92m)*5ks/m2*0,5m*0,888kg/m = 24,753 =&gt; B kg_x000d_
Celkem: A+B = 51,288 =&gt; C kg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</si>
  <si>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</si>
  <si>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936533</t>
  </si>
  <si>
    <t>MOSTNÍ ODVODŇOVACÍ SOUPRAVA 500/500</t>
  </si>
  <si>
    <t>- mostní odvodňovač VL4 504.01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</si>
  <si>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</si>
  <si>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96613</t>
  </si>
  <si>
    <t>BOURÁNÍ KONSTRUKCÍ Z KAMENE NA MC</t>
  </si>
  <si>
    <t>- včetně naložení, odvozu a uložení na skládku _x000d_
- poplatek za uložení na skládce viz položka 014102.c</t>
  </si>
  <si>
    <t>stáv. opěry + základ_x000d_
O1: 1,8m2*8,0m = 14,400 =&gt; A m3_x000d_
O2: 1,7m2*8,0m = 13,600 =&gt; B m3_x000d_
základy zdí na návodní straně mostu: (1,25m2+0,9m2)*0,7m = 1,505 =&gt; C m3_x000d_
základy zdí na povodní straně mostu: (0,75m2+1,05m2)*0,7m = 1,260 =&gt; D m3_x000d_
dříky zdí na návodní straně mostu: 0,7m*(1,0m+0,7m)*2,3m = 2,737 =&gt; E m3_x000d_
dříky zdí na povodní straně mostu: 0,55m*(0,76m+1,0m)*1,2m = 1,162 =&gt; F m3_x000d_
stáv. žlab: 1,5m2*0,3m = 0,450 =&gt; G m3_x000d_
Celkem: A+B+C+D+E+F+G = 35,114 =&gt; H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</si>
  <si>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</si>
  <si>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</si>
  <si>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</si>
  <si>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- včetně naložení, odvozu a uložení na skládku _x000d_
- poplatek za uložení na skládce viz položka 014102.d</t>
  </si>
  <si>
    <t>stávající žb. trámová konstrukce: 2,2m2*4,5m = 9,900 =&gt; A m3_x000d_
stávající žb. římsy: 0,8m*0,2m*(6,1m*7,1m) = 6,930 =&gt; B m3_x000d_
Celkem: A+B = 16,830 =&gt; C m3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</si>
  <si>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</si>
  <si>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</si>
  <si>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</si>
  <si>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</si>
  <si>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</si>
  <si>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- včetně naložení, odvozu a uložení na skládku _x000d_
- poplatek za uložení na skládce viz položka 014102.e</t>
  </si>
  <si>
    <t>na NK a rubu opěr: 6,8m*8,0m = 54,400 =&gt; A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</si>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</sst>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SO151'!S5+'2 - SO201'!S5)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SO151'!S6+'2 - SO201'!S6)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SO151'!S7+'2 - SO201'!S7)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4" t="s">
        <v>21</v>
      </c>
      <c r="C21" s="25" t="s">
        <v>22</v>
      </c>
      <c r="D21" s="26">
        <f>'1 - SO151'!J10</f>
        <v>0</v>
      </c>
      <c r="E21" s="27"/>
      <c r="F21" s="26">
        <f>('1 - SO151'!J11)</f>
        <v>0</v>
      </c>
      <c r="G21" s="13"/>
      <c r="H21" s="2"/>
      <c r="I21" s="2"/>
      <c r="S21" s="9">
        <f>ROUND('1 - SO151'!S11,4)</f>
        <v>0</v>
      </c>
    </row>
    <row r="22">
      <c r="A22" s="10"/>
      <c r="B22" s="24" t="s">
        <v>23</v>
      </c>
      <c r="C22" s="25" t="s">
        <v>24</v>
      </c>
      <c r="D22" s="26">
        <f>'2 - SO201'!J10</f>
        <v>0</v>
      </c>
      <c r="E22" s="27"/>
      <c r="F22" s="26">
        <f>('2 - SO201'!J11)</f>
        <v>0</v>
      </c>
      <c r="G22" s="13"/>
      <c r="H22" s="2"/>
      <c r="I22" s="2"/>
      <c r="S22" s="9">
        <f>ROUND('2 - SO201'!S11,4)</f>
        <v>0</v>
      </c>
    </row>
    <row r="23">
      <c r="A23" s="14"/>
      <c r="B23" s="4"/>
      <c r="C23" s="4"/>
      <c r="D23" s="4"/>
      <c r="E23" s="4"/>
      <c r="F23" s="4"/>
      <c r="G23" s="15"/>
      <c r="H23" s="2"/>
      <c r="I23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</hyperlink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0+H62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28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ROUND(0+((H61)*1.21),2)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AVERAGE(J61)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0+J26+J31+J36+J41+J46+J51+J56</f>
        <v>0</v>
      </c>
      <c r="L20" s="38">
        <f>0+L61</f>
        <v>0</v>
      </c>
      <c r="M20" s="13"/>
      <c r="N20" s="2"/>
      <c r="O20" s="2"/>
      <c r="P20" s="2"/>
      <c r="Q20" s="2"/>
      <c r="S20" s="9">
        <f>S61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35</v>
      </c>
      <c r="C24" s="34" t="s">
        <v>31</v>
      </c>
      <c r="D24" s="34" t="s">
        <v>36</v>
      </c>
      <c r="E24" s="34" t="s">
        <v>32</v>
      </c>
      <c r="F24" s="34" t="s">
        <v>37</v>
      </c>
      <c r="G24" s="35" t="s">
        <v>38</v>
      </c>
      <c r="H24" s="23" t="s">
        <v>39</v>
      </c>
      <c r="I24" s="23" t="s">
        <v>40</v>
      </c>
      <c r="J24" s="23" t="s">
        <v>17</v>
      </c>
      <c r="K24" s="35" t="s">
        <v>41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42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43</v>
      </c>
      <c r="D26" s="42" t="s">
        <v>7</v>
      </c>
      <c r="E26" s="42" t="s">
        <v>44</v>
      </c>
      <c r="F26" s="42" t="s">
        <v>7</v>
      </c>
      <c r="G26" s="43" t="s">
        <v>45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46</v>
      </c>
      <c r="C27" s="1"/>
      <c r="D27" s="1"/>
      <c r="E27" s="50" t="s">
        <v>47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48</v>
      </c>
      <c r="C28" s="1"/>
      <c r="D28" s="1"/>
      <c r="E28" s="50" t="s">
        <v>49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50</v>
      </c>
      <c r="C29" s="1"/>
      <c r="D29" s="1"/>
      <c r="E29" s="50" t="s">
        <v>51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 ht="12.75">
      <c r="A30" s="10"/>
      <c r="B30" s="51" t="s">
        <v>52</v>
      </c>
      <c r="C30" s="52"/>
      <c r="D30" s="52"/>
      <c r="E30" s="53" t="s">
        <v>53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ht="12.75">
      <c r="A31" s="10"/>
      <c r="B31" s="41">
        <v>2</v>
      </c>
      <c r="C31" s="42" t="s">
        <v>54</v>
      </c>
      <c r="D31" s="42" t="s">
        <v>7</v>
      </c>
      <c r="E31" s="42" t="s">
        <v>55</v>
      </c>
      <c r="F31" s="42" t="s">
        <v>7</v>
      </c>
      <c r="G31" s="43" t="s">
        <v>45</v>
      </c>
      <c r="H31" s="55">
        <v>1</v>
      </c>
      <c r="I31" s="56">
        <v>0</v>
      </c>
      <c r="J31" s="57">
        <f>ROUND(H31*I31,2)</f>
        <v>0</v>
      </c>
      <c r="K31" s="58">
        <v>0.20999999999999999</v>
      </c>
      <c r="L31" s="59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 ht="12.75">
      <c r="A32" s="10"/>
      <c r="B32" s="49" t="s">
        <v>46</v>
      </c>
      <c r="C32" s="1"/>
      <c r="D32" s="1"/>
      <c r="E32" s="50" t="s">
        <v>56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 ht="12.75">
      <c r="A33" s="10"/>
      <c r="B33" s="49" t="s">
        <v>48</v>
      </c>
      <c r="C33" s="1"/>
      <c r="D33" s="1"/>
      <c r="E33" s="50" t="s">
        <v>49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ht="12.75">
      <c r="A34" s="10"/>
      <c r="B34" s="49" t="s">
        <v>50</v>
      </c>
      <c r="C34" s="1"/>
      <c r="D34" s="1"/>
      <c r="E34" s="50" t="s">
        <v>57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thickBot="1" ht="12.75">
      <c r="A35" s="10"/>
      <c r="B35" s="51" t="s">
        <v>52</v>
      </c>
      <c r="C35" s="52"/>
      <c r="D35" s="52"/>
      <c r="E35" s="53" t="s">
        <v>53</v>
      </c>
      <c r="F35" s="52"/>
      <c r="G35" s="52"/>
      <c r="H35" s="54"/>
      <c r="I35" s="52"/>
      <c r="J35" s="54"/>
      <c r="K35" s="52"/>
      <c r="L35" s="52"/>
      <c r="M35" s="13"/>
      <c r="N35" s="2"/>
      <c r="O35" s="2"/>
      <c r="P35" s="2"/>
      <c r="Q35" s="2"/>
    </row>
    <row r="36" thickTop="1" ht="12.75">
      <c r="A36" s="10"/>
      <c r="B36" s="41">
        <v>3</v>
      </c>
      <c r="C36" s="42" t="s">
        <v>58</v>
      </c>
      <c r="D36" s="42" t="s">
        <v>7</v>
      </c>
      <c r="E36" s="42" t="s">
        <v>59</v>
      </c>
      <c r="F36" s="42" t="s">
        <v>7</v>
      </c>
      <c r="G36" s="43" t="s">
        <v>45</v>
      </c>
      <c r="H36" s="55">
        <v>1</v>
      </c>
      <c r="I36" s="56">
        <v>0</v>
      </c>
      <c r="J36" s="57">
        <f>ROUND(H36*I36,2)</f>
        <v>0</v>
      </c>
      <c r="K36" s="58">
        <v>0.20999999999999999</v>
      </c>
      <c r="L36" s="59">
        <f>ROUND(J36*1.21,2)</f>
        <v>0</v>
      </c>
      <c r="M36" s="13"/>
      <c r="N36" s="2"/>
      <c r="O36" s="2"/>
      <c r="P36" s="2"/>
      <c r="Q36" s="33">
        <f>IF(ISNUMBER(K36),IF(H36&gt;0,IF(I36&gt;0,J36,0),0),0)</f>
        <v>0</v>
      </c>
      <c r="R36" s="9">
        <f>IF(ISNUMBER(K36)=FALSE,J36,0)</f>
        <v>0</v>
      </c>
    </row>
    <row r="37" ht="12.75">
      <c r="A37" s="10"/>
      <c r="B37" s="49" t="s">
        <v>46</v>
      </c>
      <c r="C37" s="1"/>
      <c r="D37" s="1"/>
      <c r="E37" s="50" t="s">
        <v>60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ht="12.75">
      <c r="A38" s="10"/>
      <c r="B38" s="49" t="s">
        <v>48</v>
      </c>
      <c r="C38" s="1"/>
      <c r="D38" s="1"/>
      <c r="E38" s="50" t="s">
        <v>49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 ht="12.75">
      <c r="A39" s="10"/>
      <c r="B39" s="49" t="s">
        <v>50</v>
      </c>
      <c r="C39" s="1"/>
      <c r="D39" s="1"/>
      <c r="E39" s="50" t="s">
        <v>61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 ht="12.75">
      <c r="A40" s="10"/>
      <c r="B40" s="51" t="s">
        <v>52</v>
      </c>
      <c r="C40" s="52"/>
      <c r="D40" s="52"/>
      <c r="E40" s="53" t="s">
        <v>53</v>
      </c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 ht="12.75">
      <c r="A41" s="10"/>
      <c r="B41" s="41">
        <v>4</v>
      </c>
      <c r="C41" s="42" t="s">
        <v>62</v>
      </c>
      <c r="D41" s="42" t="s">
        <v>7</v>
      </c>
      <c r="E41" s="42" t="s">
        <v>63</v>
      </c>
      <c r="F41" s="42" t="s">
        <v>7</v>
      </c>
      <c r="G41" s="43" t="s">
        <v>45</v>
      </c>
      <c r="H41" s="55">
        <v>1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49" t="s">
        <v>46</v>
      </c>
      <c r="C42" s="1"/>
      <c r="D42" s="1"/>
      <c r="E42" s="50" t="s">
        <v>64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ht="12.75">
      <c r="A43" s="10"/>
      <c r="B43" s="49" t="s">
        <v>48</v>
      </c>
      <c r="C43" s="1"/>
      <c r="D43" s="1"/>
      <c r="E43" s="50" t="s">
        <v>49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 ht="12.75">
      <c r="A44" s="10"/>
      <c r="B44" s="49" t="s">
        <v>50</v>
      </c>
      <c r="C44" s="1"/>
      <c r="D44" s="1"/>
      <c r="E44" s="50" t="s">
        <v>61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 ht="12.75">
      <c r="A45" s="10"/>
      <c r="B45" s="51" t="s">
        <v>52</v>
      </c>
      <c r="C45" s="52"/>
      <c r="D45" s="52"/>
      <c r="E45" s="53" t="s">
        <v>53</v>
      </c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 ht="12.75">
      <c r="A46" s="10"/>
      <c r="B46" s="41">
        <v>5</v>
      </c>
      <c r="C46" s="42" t="s">
        <v>65</v>
      </c>
      <c r="D46" s="42" t="s">
        <v>7</v>
      </c>
      <c r="E46" s="42" t="s">
        <v>66</v>
      </c>
      <c r="F46" s="42" t="s">
        <v>7</v>
      </c>
      <c r="G46" s="43" t="s">
        <v>45</v>
      </c>
      <c r="H46" s="55">
        <v>1</v>
      </c>
      <c r="I46" s="56">
        <v>0</v>
      </c>
      <c r="J46" s="57">
        <f>ROUND(H46*I46,2)</f>
        <v>0</v>
      </c>
      <c r="K46" s="58">
        <v>0.20999999999999999</v>
      </c>
      <c r="L46" s="59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 ht="12.75">
      <c r="A47" s="10"/>
      <c r="B47" s="49" t="s">
        <v>46</v>
      </c>
      <c r="C47" s="1"/>
      <c r="D47" s="1"/>
      <c r="E47" s="50" t="s">
        <v>67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ht="12.75">
      <c r="A48" s="10"/>
      <c r="B48" s="49" t="s">
        <v>48</v>
      </c>
      <c r="C48" s="1"/>
      <c r="D48" s="1"/>
      <c r="E48" s="50" t="s">
        <v>49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ht="12.75">
      <c r="A49" s="10"/>
      <c r="B49" s="49" t="s">
        <v>50</v>
      </c>
      <c r="C49" s="1"/>
      <c r="D49" s="1"/>
      <c r="E49" s="50" t="s">
        <v>68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thickBot="1" ht="12.75">
      <c r="A50" s="10"/>
      <c r="B50" s="51" t="s">
        <v>52</v>
      </c>
      <c r="C50" s="52"/>
      <c r="D50" s="52"/>
      <c r="E50" s="53" t="s">
        <v>53</v>
      </c>
      <c r="F50" s="52"/>
      <c r="G50" s="52"/>
      <c r="H50" s="54"/>
      <c r="I50" s="52"/>
      <c r="J50" s="54"/>
      <c r="K50" s="52"/>
      <c r="L50" s="52"/>
      <c r="M50" s="13"/>
      <c r="N50" s="2"/>
      <c r="O50" s="2"/>
      <c r="P50" s="2"/>
      <c r="Q50" s="2"/>
    </row>
    <row r="51" thickTop="1" ht="12.75">
      <c r="A51" s="10"/>
      <c r="B51" s="41">
        <v>6</v>
      </c>
      <c r="C51" s="42" t="s">
        <v>69</v>
      </c>
      <c r="D51" s="42" t="s">
        <v>7</v>
      </c>
      <c r="E51" s="42" t="s">
        <v>70</v>
      </c>
      <c r="F51" s="42" t="s">
        <v>7</v>
      </c>
      <c r="G51" s="43" t="s">
        <v>45</v>
      </c>
      <c r="H51" s="55">
        <v>1</v>
      </c>
      <c r="I51" s="56">
        <v>0</v>
      </c>
      <c r="J51" s="57">
        <f>ROUND(H51*I51,2)</f>
        <v>0</v>
      </c>
      <c r="K51" s="58">
        <v>0.20999999999999999</v>
      </c>
      <c r="L51" s="59">
        <f>ROUND(J51*1.21,2)</f>
        <v>0</v>
      </c>
      <c r="M51" s="13"/>
      <c r="N51" s="2"/>
      <c r="O51" s="2"/>
      <c r="P51" s="2"/>
      <c r="Q51" s="33">
        <f>IF(ISNUMBER(K51),IF(H51&gt;0,IF(I51&gt;0,J51,0),0),0)</f>
        <v>0</v>
      </c>
      <c r="R51" s="9">
        <f>IF(ISNUMBER(K51)=FALSE,J51,0)</f>
        <v>0</v>
      </c>
    </row>
    <row r="52" ht="12.75">
      <c r="A52" s="10"/>
      <c r="B52" s="49" t="s">
        <v>46</v>
      </c>
      <c r="C52" s="1"/>
      <c r="D52" s="1"/>
      <c r="E52" s="50" t="s">
        <v>71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ht="12.75">
      <c r="A53" s="10"/>
      <c r="B53" s="49" t="s">
        <v>48</v>
      </c>
      <c r="C53" s="1"/>
      <c r="D53" s="1"/>
      <c r="E53" s="50" t="s">
        <v>49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ht="12.75">
      <c r="A54" s="10"/>
      <c r="B54" s="49" t="s">
        <v>50</v>
      </c>
      <c r="C54" s="1"/>
      <c r="D54" s="1"/>
      <c r="E54" s="50" t="s">
        <v>72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 ht="12.75">
      <c r="A55" s="10"/>
      <c r="B55" s="51" t="s">
        <v>52</v>
      </c>
      <c r="C55" s="52"/>
      <c r="D55" s="52"/>
      <c r="E55" s="53" t="s">
        <v>53</v>
      </c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 ht="12.75">
      <c r="A56" s="10"/>
      <c r="B56" s="41">
        <v>7</v>
      </c>
      <c r="C56" s="42" t="s">
        <v>73</v>
      </c>
      <c r="D56" s="42" t="s">
        <v>7</v>
      </c>
      <c r="E56" s="42" t="s">
        <v>74</v>
      </c>
      <c r="F56" s="42" t="s">
        <v>7</v>
      </c>
      <c r="G56" s="43" t="s">
        <v>75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49" t="s">
        <v>46</v>
      </c>
      <c r="C57" s="1"/>
      <c r="D57" s="1"/>
      <c r="E57" s="50" t="s">
        <v>76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ht="12.75">
      <c r="A58" s="10"/>
      <c r="B58" s="49" t="s">
        <v>48</v>
      </c>
      <c r="C58" s="1"/>
      <c r="D58" s="1"/>
      <c r="E58" s="50" t="s">
        <v>49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ht="12.75">
      <c r="A59" s="10"/>
      <c r="B59" s="49" t="s">
        <v>50</v>
      </c>
      <c r="C59" s="1"/>
      <c r="D59" s="1"/>
      <c r="E59" s="50" t="s">
        <v>77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 ht="12.75">
      <c r="A60" s="10"/>
      <c r="B60" s="51" t="s">
        <v>52</v>
      </c>
      <c r="C60" s="52"/>
      <c r="D60" s="52"/>
      <c r="E60" s="53" t="s">
        <v>53</v>
      </c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thickBot="1" ht="25" customHeight="1">
      <c r="A61" s="10"/>
      <c r="B61" s="1"/>
      <c r="C61" s="60">
        <v>0</v>
      </c>
      <c r="D61" s="1"/>
      <c r="E61" s="60" t="s">
        <v>33</v>
      </c>
      <c r="F61" s="1"/>
      <c r="G61" s="61" t="s">
        <v>78</v>
      </c>
      <c r="H61" s="62">
        <f>J26+J31+J36+J41+J46+J51+J56</f>
        <v>0</v>
      </c>
      <c r="I61" s="61" t="s">
        <v>79</v>
      </c>
      <c r="J61" s="63">
        <f>(L61-H61)</f>
        <v>0</v>
      </c>
      <c r="K61" s="61" t="s">
        <v>80</v>
      </c>
      <c r="L61" s="64">
        <f>ROUND((J26+J31+J36+J41+J46+J51+J56)*1.21,2)</f>
        <v>0</v>
      </c>
      <c r="M61" s="13"/>
      <c r="N61" s="2"/>
      <c r="O61" s="2"/>
      <c r="P61" s="2"/>
      <c r="Q61" s="33">
        <f>0+Q26+Q31+Q36+Q41+Q46+Q51+Q56</f>
        <v>0</v>
      </c>
      <c r="R61" s="9">
        <f>0+R26+R31+R36+R41+R46+R51+R56</f>
        <v>0</v>
      </c>
      <c r="S61" s="65">
        <f>Q61*(1+J61)+R61</f>
        <v>0</v>
      </c>
    </row>
    <row r="62" thickTop="1" thickBot="1" ht="25" customHeight="1">
      <c r="A62" s="10"/>
      <c r="B62" s="66"/>
      <c r="C62" s="66"/>
      <c r="D62" s="66"/>
      <c r="E62" s="66"/>
      <c r="F62" s="66"/>
      <c r="G62" s="67" t="s">
        <v>81</v>
      </c>
      <c r="H62" s="68">
        <f>0+J26+J31+J36+J41+J46+J51+J56</f>
        <v>0</v>
      </c>
      <c r="I62" s="67" t="s">
        <v>82</v>
      </c>
      <c r="J62" s="69">
        <f>0+J61</f>
        <v>0</v>
      </c>
      <c r="K62" s="67" t="s">
        <v>83</v>
      </c>
      <c r="L62" s="70">
        <f>0+L61</f>
        <v>0</v>
      </c>
      <c r="M62" s="13"/>
      <c r="N62" s="2"/>
      <c r="O62" s="2"/>
      <c r="P62" s="2"/>
      <c r="Q62" s="2"/>
    </row>
    <row r="63" ht="12.75">
      <c r="A63" s="14"/>
      <c r="B63" s="4"/>
      <c r="C63" s="4"/>
      <c r="D63" s="4"/>
      <c r="E63" s="4"/>
      <c r="F63" s="4"/>
      <c r="G63" s="4"/>
      <c r="H63" s="71"/>
      <c r="I63" s="4"/>
      <c r="J63" s="71"/>
      <c r="K63" s="4"/>
      <c r="L63" s="4"/>
      <c r="M63" s="15"/>
      <c r="N63" s="2"/>
      <c r="O63" s="2"/>
      <c r="P63" s="2"/>
      <c r="Q63" s="2"/>
    </row>
    <row r="64" ht="12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0+(H31)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0+H32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84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ROUND(0+((H31)*1.21),2)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AVERAGE(J31)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0+J26</f>
        <v>0</v>
      </c>
      <c r="L20" s="38">
        <f>0+L31</f>
        <v>0</v>
      </c>
      <c r="M20" s="13"/>
      <c r="N20" s="2"/>
      <c r="O20" s="2"/>
      <c r="P20" s="2"/>
      <c r="Q20" s="2"/>
      <c r="S20" s="9">
        <f>S31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35</v>
      </c>
      <c r="C24" s="34" t="s">
        <v>31</v>
      </c>
      <c r="D24" s="34" t="s">
        <v>36</v>
      </c>
      <c r="E24" s="34" t="s">
        <v>32</v>
      </c>
      <c r="F24" s="34" t="s">
        <v>37</v>
      </c>
      <c r="G24" s="35" t="s">
        <v>38</v>
      </c>
      <c r="H24" s="23" t="s">
        <v>39</v>
      </c>
      <c r="I24" s="23" t="s">
        <v>40</v>
      </c>
      <c r="J24" s="23" t="s">
        <v>17</v>
      </c>
      <c r="K24" s="35" t="s">
        <v>41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42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85</v>
      </c>
      <c r="D26" s="42" t="s">
        <v>7</v>
      </c>
      <c r="E26" s="42" t="s">
        <v>86</v>
      </c>
      <c r="F26" s="42" t="s">
        <v>7</v>
      </c>
      <c r="G26" s="43" t="s">
        <v>45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46</v>
      </c>
      <c r="C27" s="1"/>
      <c r="D27" s="1"/>
      <c r="E27" s="50" t="s">
        <v>87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48</v>
      </c>
      <c r="C28" s="1"/>
      <c r="D28" s="1"/>
      <c r="E28" s="50" t="s">
        <v>49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50</v>
      </c>
      <c r="C29" s="1"/>
      <c r="D29" s="1"/>
      <c r="E29" s="50" t="s">
        <v>88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thickBot="1" ht="12.75">
      <c r="A30" s="10"/>
      <c r="B30" s="51" t="s">
        <v>52</v>
      </c>
      <c r="C30" s="52"/>
      <c r="D30" s="52"/>
      <c r="E30" s="53" t="s">
        <v>53</v>
      </c>
      <c r="F30" s="52"/>
      <c r="G30" s="52"/>
      <c r="H30" s="54"/>
      <c r="I30" s="52"/>
      <c r="J30" s="54"/>
      <c r="K30" s="52"/>
      <c r="L30" s="52"/>
      <c r="M30" s="13"/>
      <c r="N30" s="2"/>
      <c r="O30" s="2"/>
      <c r="P30" s="2"/>
      <c r="Q30" s="2"/>
    </row>
    <row r="31" thickTop="1" thickBot="1" ht="25" customHeight="1">
      <c r="A31" s="10"/>
      <c r="B31" s="1"/>
      <c r="C31" s="60">
        <v>0</v>
      </c>
      <c r="D31" s="1"/>
      <c r="E31" s="60" t="s">
        <v>33</v>
      </c>
      <c r="F31" s="1"/>
      <c r="G31" s="61" t="s">
        <v>78</v>
      </c>
      <c r="H31" s="62">
        <f>0+J26</f>
        <v>0</v>
      </c>
      <c r="I31" s="61" t="s">
        <v>79</v>
      </c>
      <c r="J31" s="63">
        <f>(L31-H31)</f>
        <v>0</v>
      </c>
      <c r="K31" s="61" t="s">
        <v>80</v>
      </c>
      <c r="L31" s="64">
        <f>ROUND((0+J26)*1.21,2)</f>
        <v>0</v>
      </c>
      <c r="M31" s="13"/>
      <c r="N31" s="2"/>
      <c r="O31" s="2"/>
      <c r="P31" s="2"/>
      <c r="Q31" s="33">
        <f>0+Q26</f>
        <v>0</v>
      </c>
      <c r="R31" s="9">
        <f>0+R26</f>
        <v>0</v>
      </c>
      <c r="S31" s="65">
        <f>Q31*(1+J31)+R31</f>
        <v>0</v>
      </c>
    </row>
    <row r="32" thickTop="1" thickBot="1" ht="25" customHeight="1">
      <c r="A32" s="10"/>
      <c r="B32" s="66"/>
      <c r="C32" s="66"/>
      <c r="D32" s="66"/>
      <c r="E32" s="66"/>
      <c r="F32" s="66"/>
      <c r="G32" s="67" t="s">
        <v>81</v>
      </c>
      <c r="H32" s="68">
        <f>0+J26</f>
        <v>0</v>
      </c>
      <c r="I32" s="67" t="s">
        <v>82</v>
      </c>
      <c r="J32" s="69">
        <f>0+J31</f>
        <v>0</v>
      </c>
      <c r="K32" s="67" t="s">
        <v>83</v>
      </c>
      <c r="L32" s="70">
        <f>0+L31</f>
        <v>0</v>
      </c>
      <c r="M32" s="13"/>
      <c r="N32" s="2"/>
      <c r="O32" s="2"/>
      <c r="P32" s="2"/>
      <c r="Q32" s="2"/>
    </row>
    <row r="33" ht="12.75">
      <c r="A33" s="14"/>
      <c r="B33" s="4"/>
      <c r="C33" s="4"/>
      <c r="D33" s="4"/>
      <c r="E33" s="4"/>
      <c r="F33" s="4"/>
      <c r="G33" s="4"/>
      <c r="H33" s="71"/>
      <c r="I33" s="4"/>
      <c r="J33" s="71"/>
      <c r="K33" s="4"/>
      <c r="L33" s="4"/>
      <c r="M33" s="15"/>
      <c r="N33" s="2"/>
      <c r="O33" s="2"/>
      <c r="P33" s="2"/>
      <c r="Q33" s="2"/>
    </row>
    <row r="34" ht="12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0+(H84+H187+H240+H288+H331+H384+H407+H450+H553)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0+H85+H188+H241+H289+H332+H385+H408+H451+H554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89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ROUND(0+((H84+H187+H240+H288+H331+H384+H407+H450+H553)*1.21),2)</f>
        <v>0</v>
      </c>
      <c r="K11" s="1"/>
      <c r="L11" s="1"/>
      <c r="M11" s="13"/>
      <c r="N11" s="2"/>
      <c r="O11" s="2"/>
      <c r="P11" s="2"/>
      <c r="Q11" s="33">
        <f>IF(SUM(K20:K28)&gt;0,ROUND(SUM(S20:S28)/SUM(K20:K28)-1,8),0)</f>
        <v>0</v>
      </c>
      <c r="R11" s="9">
        <f>AVERAGE(J84,J187,J240,J288,J331,J384,J407,J450,J553)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0+J34+J39+J44+J49+J54+J59+J64+J69+J74+J79</f>
        <v>0</v>
      </c>
      <c r="L20" s="38">
        <f>0+L84</f>
        <v>0</v>
      </c>
      <c r="M20" s="13"/>
      <c r="N20" s="2"/>
      <c r="O20" s="2"/>
      <c r="P20" s="2"/>
      <c r="Q20" s="2"/>
      <c r="S20" s="9">
        <f>S84</f>
        <v>0</v>
      </c>
    </row>
    <row r="21" ht="12.75">
      <c r="A21" s="10"/>
      <c r="B21" s="36">
        <v>1</v>
      </c>
      <c r="C21" s="1"/>
      <c r="D21" s="1"/>
      <c r="E21" s="37" t="s">
        <v>90</v>
      </c>
      <c r="F21" s="1"/>
      <c r="G21" s="1"/>
      <c r="H21" s="1"/>
      <c r="I21" s="1"/>
      <c r="J21" s="1"/>
      <c r="K21" s="38">
        <f>0+J87+J92+J97+J102+J107+J112+J117+J122+J127+J132+J137+J142+J147+J152+J157+J162+J167+J172+J177+J182</f>
        <v>0</v>
      </c>
      <c r="L21" s="38">
        <f>0+L187</f>
        <v>0</v>
      </c>
      <c r="M21" s="13"/>
      <c r="N21" s="2"/>
      <c r="O21" s="2"/>
      <c r="P21" s="2"/>
      <c r="Q21" s="2"/>
      <c r="S21" s="9">
        <f>S187</f>
        <v>0</v>
      </c>
    </row>
    <row r="22" ht="12.75">
      <c r="A22" s="10"/>
      <c r="B22" s="36">
        <v>2</v>
      </c>
      <c r="C22" s="1"/>
      <c r="D22" s="1"/>
      <c r="E22" s="37" t="s">
        <v>91</v>
      </c>
      <c r="F22" s="1"/>
      <c r="G22" s="1"/>
      <c r="H22" s="1"/>
      <c r="I22" s="1"/>
      <c r="J22" s="1"/>
      <c r="K22" s="38">
        <f>0+J190+J195+J200+J205+J210+J215+J220+J225+J230+J235</f>
        <v>0</v>
      </c>
      <c r="L22" s="38">
        <f>0+L240</f>
        <v>0</v>
      </c>
      <c r="M22" s="13"/>
      <c r="N22" s="2"/>
      <c r="O22" s="2"/>
      <c r="P22" s="2"/>
      <c r="Q22" s="2"/>
      <c r="S22" s="9">
        <f>S240</f>
        <v>0</v>
      </c>
    </row>
    <row r="23" ht="12.75">
      <c r="A23" s="10"/>
      <c r="B23" s="36">
        <v>3</v>
      </c>
      <c r="C23" s="1"/>
      <c r="D23" s="1"/>
      <c r="E23" s="37" t="s">
        <v>92</v>
      </c>
      <c r="F23" s="1"/>
      <c r="G23" s="1"/>
      <c r="H23" s="1"/>
      <c r="I23" s="1"/>
      <c r="J23" s="1"/>
      <c r="K23" s="38">
        <f>0+J243+J248+J253+J258+J263+J268+J273+J278+J283</f>
        <v>0</v>
      </c>
      <c r="L23" s="38">
        <f>0+L288</f>
        <v>0</v>
      </c>
      <c r="M23" s="13"/>
      <c r="N23" s="2"/>
      <c r="O23" s="2"/>
      <c r="P23" s="2"/>
      <c r="Q23" s="2"/>
      <c r="S23" s="9">
        <f>S288</f>
        <v>0</v>
      </c>
    </row>
    <row r="24" ht="12.75">
      <c r="A24" s="10"/>
      <c r="B24" s="36">
        <v>4</v>
      </c>
      <c r="C24" s="1"/>
      <c r="D24" s="1"/>
      <c r="E24" s="37" t="s">
        <v>93</v>
      </c>
      <c r="F24" s="1"/>
      <c r="G24" s="1"/>
      <c r="H24" s="1"/>
      <c r="I24" s="1"/>
      <c r="J24" s="1"/>
      <c r="K24" s="38">
        <f>0+J291+J296+J301+J306+J311+J316+J321+J326</f>
        <v>0</v>
      </c>
      <c r="L24" s="38">
        <f>0+L331</f>
        <v>0</v>
      </c>
      <c r="M24" s="13"/>
      <c r="N24" s="2"/>
      <c r="O24" s="2"/>
      <c r="P24" s="2"/>
      <c r="Q24" s="2"/>
      <c r="S24" s="9">
        <f>S331</f>
        <v>0</v>
      </c>
    </row>
    <row r="25" ht="12.75">
      <c r="A25" s="10"/>
      <c r="B25" s="36">
        <v>5</v>
      </c>
      <c r="C25" s="1"/>
      <c r="D25" s="1"/>
      <c r="E25" s="37" t="s">
        <v>94</v>
      </c>
      <c r="F25" s="1"/>
      <c r="G25" s="1"/>
      <c r="H25" s="1"/>
      <c r="I25" s="1"/>
      <c r="J25" s="1"/>
      <c r="K25" s="38">
        <f>0+J334+J339+J344+J349+J354+J359+J364+J369+J374+J379</f>
        <v>0</v>
      </c>
      <c r="L25" s="38">
        <f>0+L384</f>
        <v>0</v>
      </c>
      <c r="M25" s="72"/>
      <c r="N25" s="2"/>
      <c r="O25" s="2"/>
      <c r="P25" s="2"/>
      <c r="Q25" s="2"/>
      <c r="S25" s="9">
        <f>S384</f>
        <v>0</v>
      </c>
    </row>
    <row r="26" ht="12.75">
      <c r="A26" s="10"/>
      <c r="B26" s="36">
        <v>7</v>
      </c>
      <c r="C26" s="1"/>
      <c r="D26" s="1"/>
      <c r="E26" s="37" t="s">
        <v>95</v>
      </c>
      <c r="F26" s="1"/>
      <c r="G26" s="1"/>
      <c r="H26" s="1"/>
      <c r="I26" s="1"/>
      <c r="J26" s="1"/>
      <c r="K26" s="38">
        <f>0+J387+J392+J397+J402</f>
        <v>0</v>
      </c>
      <c r="L26" s="38">
        <f>0+L407</f>
        <v>0</v>
      </c>
      <c r="M26" s="72"/>
      <c r="N26" s="2"/>
      <c r="O26" s="2"/>
      <c r="P26" s="2"/>
      <c r="Q26" s="2"/>
      <c r="S26" s="9">
        <f>S407</f>
        <v>0</v>
      </c>
    </row>
    <row r="27" ht="12.75">
      <c r="A27" s="10"/>
      <c r="B27" s="36">
        <v>8</v>
      </c>
      <c r="C27" s="1"/>
      <c r="D27" s="1"/>
      <c r="E27" s="37" t="s">
        <v>96</v>
      </c>
      <c r="F27" s="1"/>
      <c r="G27" s="1"/>
      <c r="H27" s="1"/>
      <c r="I27" s="1"/>
      <c r="J27" s="1"/>
      <c r="K27" s="38">
        <f>0+J410+J415+J420+J425+J430+J435+J440+J445</f>
        <v>0</v>
      </c>
      <c r="L27" s="38">
        <f>0+L450</f>
        <v>0</v>
      </c>
      <c r="M27" s="72"/>
      <c r="N27" s="2"/>
      <c r="O27" s="2"/>
      <c r="P27" s="2"/>
      <c r="Q27" s="2"/>
      <c r="S27" s="9">
        <f>S450</f>
        <v>0</v>
      </c>
    </row>
    <row r="28" ht="12.75">
      <c r="A28" s="10"/>
      <c r="B28" s="36">
        <v>9</v>
      </c>
      <c r="C28" s="1"/>
      <c r="D28" s="1"/>
      <c r="E28" s="37" t="s">
        <v>97</v>
      </c>
      <c r="F28" s="1"/>
      <c r="G28" s="1"/>
      <c r="H28" s="1"/>
      <c r="I28" s="1"/>
      <c r="J28" s="1"/>
      <c r="K28" s="38">
        <f>0+J453+J458+J463+J468+J473+J478+J483+J488+J493+J498+J503+J508+J513+J518+J523+J528+J533+J538+J543+J548</f>
        <v>0</v>
      </c>
      <c r="L28" s="38">
        <f>0+L553</f>
        <v>0</v>
      </c>
      <c r="M28" s="72"/>
      <c r="N28" s="2"/>
      <c r="O28" s="2"/>
      <c r="P28" s="2"/>
      <c r="Q28" s="2"/>
      <c r="S28" s="9">
        <f>S553</f>
        <v>0</v>
      </c>
    </row>
    <row r="29" ht="12.75">
      <c r="A29" s="1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3"/>
      <c r="N29" s="2"/>
      <c r="O29" s="2"/>
      <c r="P29" s="2"/>
      <c r="Q29" s="2"/>
    </row>
    <row r="30" ht="14" customHeight="1">
      <c r="A30" s="4"/>
      <c r="B30" s="28" t="s">
        <v>34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4"/>
      <c r="N31" s="2"/>
      <c r="O31" s="2"/>
      <c r="P31" s="2"/>
      <c r="Q31" s="2"/>
    </row>
    <row r="32" ht="18" customHeight="1">
      <c r="A32" s="10"/>
      <c r="B32" s="34" t="s">
        <v>35</v>
      </c>
      <c r="C32" s="34" t="s">
        <v>31</v>
      </c>
      <c r="D32" s="34" t="s">
        <v>36</v>
      </c>
      <c r="E32" s="34" t="s">
        <v>32</v>
      </c>
      <c r="F32" s="34" t="s">
        <v>37</v>
      </c>
      <c r="G32" s="35" t="s">
        <v>38</v>
      </c>
      <c r="H32" s="23" t="s">
        <v>39</v>
      </c>
      <c r="I32" s="23" t="s">
        <v>40</v>
      </c>
      <c r="J32" s="23" t="s">
        <v>17</v>
      </c>
      <c r="K32" s="35" t="s">
        <v>41</v>
      </c>
      <c r="L32" s="23" t="s">
        <v>18</v>
      </c>
      <c r="M32" s="72"/>
      <c r="N32" s="2"/>
      <c r="O32" s="2"/>
      <c r="P32" s="2"/>
      <c r="Q32" s="2"/>
    </row>
    <row r="33" ht="40" customHeight="1">
      <c r="A33" s="10"/>
      <c r="B33" s="39" t="s">
        <v>42</v>
      </c>
      <c r="C33" s="1"/>
      <c r="D33" s="1"/>
      <c r="E33" s="1"/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ht="12.75">
      <c r="A34" s="10"/>
      <c r="B34" s="41">
        <v>1</v>
      </c>
      <c r="C34" s="42" t="s">
        <v>98</v>
      </c>
      <c r="D34" s="42" t="s">
        <v>99</v>
      </c>
      <c r="E34" s="42" t="s">
        <v>100</v>
      </c>
      <c r="F34" s="42" t="s">
        <v>7</v>
      </c>
      <c r="G34" s="43" t="s">
        <v>101</v>
      </c>
      <c r="H34" s="44">
        <v>223.02000000000001</v>
      </c>
      <c r="I34" s="45">
        <v>0</v>
      </c>
      <c r="J34" s="46">
        <f>ROUND(H34*I34,2)</f>
        <v>0</v>
      </c>
      <c r="K34" s="47">
        <v>0.20999999999999999</v>
      </c>
      <c r="L34" s="48">
        <f>ROUND(J34*1.21,2)</f>
        <v>0</v>
      </c>
      <c r="M34" s="13"/>
      <c r="N34" s="2"/>
      <c r="O34" s="2"/>
      <c r="P34" s="2"/>
      <c r="Q34" s="33">
        <f>IF(ISNUMBER(K34),IF(H34&gt;0,IF(I34&gt;0,J34,0),0),0)</f>
        <v>0</v>
      </c>
      <c r="R34" s="9">
        <f>IF(ISNUMBER(K34)=FALSE,J34,0)</f>
        <v>0</v>
      </c>
    </row>
    <row r="35" ht="12.75">
      <c r="A35" s="10"/>
      <c r="B35" s="49" t="s">
        <v>46</v>
      </c>
      <c r="C35" s="1"/>
      <c r="D35" s="1"/>
      <c r="E35" s="50" t="s">
        <v>102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ht="12.75">
      <c r="A36" s="10"/>
      <c r="B36" s="49" t="s">
        <v>48</v>
      </c>
      <c r="C36" s="1"/>
      <c r="D36" s="1"/>
      <c r="E36" s="50" t="s">
        <v>103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ht="12.75">
      <c r="A37" s="10"/>
      <c r="B37" s="49" t="s">
        <v>50</v>
      </c>
      <c r="C37" s="1"/>
      <c r="D37" s="1"/>
      <c r="E37" s="50" t="s">
        <v>104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thickBot="1" ht="12.75">
      <c r="A38" s="10"/>
      <c r="B38" s="51" t="s">
        <v>52</v>
      </c>
      <c r="C38" s="52"/>
      <c r="D38" s="52"/>
      <c r="E38" s="53" t="s">
        <v>53</v>
      </c>
      <c r="F38" s="52"/>
      <c r="G38" s="52"/>
      <c r="H38" s="54"/>
      <c r="I38" s="52"/>
      <c r="J38" s="54"/>
      <c r="K38" s="52"/>
      <c r="L38" s="52"/>
      <c r="M38" s="13"/>
      <c r="N38" s="2"/>
      <c r="O38" s="2"/>
      <c r="P38" s="2"/>
      <c r="Q38" s="2"/>
    </row>
    <row r="39" thickTop="1" ht="12.75">
      <c r="A39" s="10"/>
      <c r="B39" s="41">
        <v>2</v>
      </c>
      <c r="C39" s="42" t="s">
        <v>98</v>
      </c>
      <c r="D39" s="42" t="s">
        <v>105</v>
      </c>
      <c r="E39" s="42" t="s">
        <v>100</v>
      </c>
      <c r="F39" s="42" t="s">
        <v>7</v>
      </c>
      <c r="G39" s="43" t="s">
        <v>101</v>
      </c>
      <c r="H39" s="55">
        <v>33.904000000000003</v>
      </c>
      <c r="I39" s="56">
        <v>0</v>
      </c>
      <c r="J39" s="57">
        <f>ROUND(H39*I39,2)</f>
        <v>0</v>
      </c>
      <c r="K39" s="58">
        <v>0.20999999999999999</v>
      </c>
      <c r="L39" s="59">
        <f>ROUND(J39*1.21,2)</f>
        <v>0</v>
      </c>
      <c r="M39" s="13"/>
      <c r="N39" s="2"/>
      <c r="O39" s="2"/>
      <c r="P39" s="2"/>
      <c r="Q39" s="33">
        <f>IF(ISNUMBER(K39),IF(H39&gt;0,IF(I39&gt;0,J39,0),0),0)</f>
        <v>0</v>
      </c>
      <c r="R39" s="9">
        <f>IF(ISNUMBER(K39)=FALSE,J39,0)</f>
        <v>0</v>
      </c>
    </row>
    <row r="40" ht="12.75">
      <c r="A40" s="10"/>
      <c r="B40" s="49" t="s">
        <v>46</v>
      </c>
      <c r="C40" s="1"/>
      <c r="D40" s="1"/>
      <c r="E40" s="50" t="s">
        <v>106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ht="12.75">
      <c r="A41" s="10"/>
      <c r="B41" s="49" t="s">
        <v>48</v>
      </c>
      <c r="C41" s="1"/>
      <c r="D41" s="1"/>
      <c r="E41" s="50" t="s">
        <v>107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ht="12.75">
      <c r="A42" s="10"/>
      <c r="B42" s="49" t="s">
        <v>50</v>
      </c>
      <c r="C42" s="1"/>
      <c r="D42" s="1"/>
      <c r="E42" s="50" t="s">
        <v>104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thickBot="1" ht="12.75">
      <c r="A43" s="10"/>
      <c r="B43" s="51" t="s">
        <v>52</v>
      </c>
      <c r="C43" s="52"/>
      <c r="D43" s="52"/>
      <c r="E43" s="53" t="s">
        <v>53</v>
      </c>
      <c r="F43" s="52"/>
      <c r="G43" s="52"/>
      <c r="H43" s="54"/>
      <c r="I43" s="52"/>
      <c r="J43" s="54"/>
      <c r="K43" s="52"/>
      <c r="L43" s="52"/>
      <c r="M43" s="13"/>
      <c r="N43" s="2"/>
      <c r="O43" s="2"/>
      <c r="P43" s="2"/>
      <c r="Q43" s="2"/>
    </row>
    <row r="44" thickTop="1" ht="12.75">
      <c r="A44" s="10"/>
      <c r="B44" s="41">
        <v>3</v>
      </c>
      <c r="C44" s="42" t="s">
        <v>98</v>
      </c>
      <c r="D44" s="42" t="s">
        <v>108</v>
      </c>
      <c r="E44" s="42" t="s">
        <v>100</v>
      </c>
      <c r="F44" s="42" t="s">
        <v>7</v>
      </c>
      <c r="G44" s="43" t="s">
        <v>101</v>
      </c>
      <c r="H44" s="55">
        <v>87.784999999999997</v>
      </c>
      <c r="I44" s="56">
        <v>0</v>
      </c>
      <c r="J44" s="57">
        <f>ROUND(H44*I44,2)</f>
        <v>0</v>
      </c>
      <c r="K44" s="58">
        <v>0.20999999999999999</v>
      </c>
      <c r="L44" s="59">
        <f>ROUND(J44*1.21,2)</f>
        <v>0</v>
      </c>
      <c r="M44" s="13"/>
      <c r="N44" s="2"/>
      <c r="O44" s="2"/>
      <c r="P44" s="2"/>
      <c r="Q44" s="33">
        <f>IF(ISNUMBER(K44),IF(H44&gt;0,IF(I44&gt;0,J44,0),0),0)</f>
        <v>0</v>
      </c>
      <c r="R44" s="9">
        <f>IF(ISNUMBER(K44)=FALSE,J44,0)</f>
        <v>0</v>
      </c>
    </row>
    <row r="45" ht="12.75">
      <c r="A45" s="10"/>
      <c r="B45" s="49" t="s">
        <v>46</v>
      </c>
      <c r="C45" s="1"/>
      <c r="D45" s="1"/>
      <c r="E45" s="50" t="s">
        <v>109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ht="12.75">
      <c r="A46" s="10"/>
      <c r="B46" s="49" t="s">
        <v>48</v>
      </c>
      <c r="C46" s="1"/>
      <c r="D46" s="1"/>
      <c r="E46" s="50" t="s">
        <v>110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ht="12.75">
      <c r="A47" s="10"/>
      <c r="B47" s="49" t="s">
        <v>50</v>
      </c>
      <c r="C47" s="1"/>
      <c r="D47" s="1"/>
      <c r="E47" s="50" t="s">
        <v>104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thickBot="1" ht="12.75">
      <c r="A48" s="10"/>
      <c r="B48" s="51" t="s">
        <v>52</v>
      </c>
      <c r="C48" s="52"/>
      <c r="D48" s="52"/>
      <c r="E48" s="53" t="s">
        <v>53</v>
      </c>
      <c r="F48" s="52"/>
      <c r="G48" s="52"/>
      <c r="H48" s="54"/>
      <c r="I48" s="52"/>
      <c r="J48" s="54"/>
      <c r="K48" s="52"/>
      <c r="L48" s="52"/>
      <c r="M48" s="13"/>
      <c r="N48" s="2"/>
      <c r="O48" s="2"/>
      <c r="P48" s="2"/>
      <c r="Q48" s="2"/>
    </row>
    <row r="49" thickTop="1" ht="12.75">
      <c r="A49" s="10"/>
      <c r="B49" s="41">
        <v>4</v>
      </c>
      <c r="C49" s="42" t="s">
        <v>98</v>
      </c>
      <c r="D49" s="42" t="s">
        <v>111</v>
      </c>
      <c r="E49" s="42" t="s">
        <v>100</v>
      </c>
      <c r="F49" s="42" t="s">
        <v>7</v>
      </c>
      <c r="G49" s="43" t="s">
        <v>101</v>
      </c>
      <c r="H49" s="55">
        <v>40.642000000000003</v>
      </c>
      <c r="I49" s="56">
        <v>0</v>
      </c>
      <c r="J49" s="57">
        <f>ROUND(H49*I49,2)</f>
        <v>0</v>
      </c>
      <c r="K49" s="58">
        <v>0.20999999999999999</v>
      </c>
      <c r="L49" s="59">
        <f>ROUND(J49*1.21,2)</f>
        <v>0</v>
      </c>
      <c r="M49" s="13"/>
      <c r="N49" s="2"/>
      <c r="O49" s="2"/>
      <c r="P49" s="2"/>
      <c r="Q49" s="33">
        <f>IF(ISNUMBER(K49),IF(H49&gt;0,IF(I49&gt;0,J49,0),0),0)</f>
        <v>0</v>
      </c>
      <c r="R49" s="9">
        <f>IF(ISNUMBER(K49)=FALSE,J49,0)</f>
        <v>0</v>
      </c>
    </row>
    <row r="50" ht="12.75">
      <c r="A50" s="10"/>
      <c r="B50" s="49" t="s">
        <v>46</v>
      </c>
      <c r="C50" s="1"/>
      <c r="D50" s="1"/>
      <c r="E50" s="50" t="s">
        <v>112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 ht="12.75">
      <c r="A51" s="10"/>
      <c r="B51" s="49" t="s">
        <v>48</v>
      </c>
      <c r="C51" s="1"/>
      <c r="D51" s="1"/>
      <c r="E51" s="50" t="s">
        <v>113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ht="12.75">
      <c r="A52" s="10"/>
      <c r="B52" s="49" t="s">
        <v>50</v>
      </c>
      <c r="C52" s="1"/>
      <c r="D52" s="1"/>
      <c r="E52" s="50" t="s">
        <v>104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thickBot="1" ht="12.75">
      <c r="A53" s="10"/>
      <c r="B53" s="51" t="s">
        <v>52</v>
      </c>
      <c r="C53" s="52"/>
      <c r="D53" s="52"/>
      <c r="E53" s="53" t="s">
        <v>53</v>
      </c>
      <c r="F53" s="52"/>
      <c r="G53" s="52"/>
      <c r="H53" s="54"/>
      <c r="I53" s="52"/>
      <c r="J53" s="54"/>
      <c r="K53" s="52"/>
      <c r="L53" s="52"/>
      <c r="M53" s="13"/>
      <c r="N53" s="2"/>
      <c r="O53" s="2"/>
      <c r="P53" s="2"/>
      <c r="Q53" s="2"/>
    </row>
    <row r="54" thickTop="1" ht="12.75">
      <c r="A54" s="10"/>
      <c r="B54" s="41">
        <v>5</v>
      </c>
      <c r="C54" s="42" t="s">
        <v>98</v>
      </c>
      <c r="D54" s="42" t="s">
        <v>114</v>
      </c>
      <c r="E54" s="42" t="s">
        <v>100</v>
      </c>
      <c r="F54" s="42" t="s">
        <v>7</v>
      </c>
      <c r="G54" s="43" t="s">
        <v>101</v>
      </c>
      <c r="H54" s="55">
        <v>0.23400000000000001</v>
      </c>
      <c r="I54" s="56">
        <v>0</v>
      </c>
      <c r="J54" s="57">
        <f>ROUND(H54*I54,2)</f>
        <v>0</v>
      </c>
      <c r="K54" s="58">
        <v>0.20999999999999999</v>
      </c>
      <c r="L54" s="59">
        <f>ROUND(J54*1.21,2)</f>
        <v>0</v>
      </c>
      <c r="M54" s="13"/>
      <c r="N54" s="2"/>
      <c r="O54" s="2"/>
      <c r="P54" s="2"/>
      <c r="Q54" s="33">
        <f>IF(ISNUMBER(K54),IF(H54&gt;0,IF(I54&gt;0,J54,0),0),0)</f>
        <v>0</v>
      </c>
      <c r="R54" s="9">
        <f>IF(ISNUMBER(K54)=FALSE,J54,0)</f>
        <v>0</v>
      </c>
    </row>
    <row r="55" ht="12.75">
      <c r="A55" s="10"/>
      <c r="B55" s="49" t="s">
        <v>46</v>
      </c>
      <c r="C55" s="1"/>
      <c r="D55" s="1"/>
      <c r="E55" s="50" t="s">
        <v>115</v>
      </c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 ht="12.75">
      <c r="A56" s="10"/>
      <c r="B56" s="49" t="s">
        <v>48</v>
      </c>
      <c r="C56" s="1"/>
      <c r="D56" s="1"/>
      <c r="E56" s="50" t="s">
        <v>116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 ht="12.75">
      <c r="A57" s="10"/>
      <c r="B57" s="49" t="s">
        <v>50</v>
      </c>
      <c r="C57" s="1"/>
      <c r="D57" s="1"/>
      <c r="E57" s="50" t="s">
        <v>104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thickBot="1" ht="12.75">
      <c r="A58" s="10"/>
      <c r="B58" s="51" t="s">
        <v>52</v>
      </c>
      <c r="C58" s="52"/>
      <c r="D58" s="52"/>
      <c r="E58" s="53" t="s">
        <v>53</v>
      </c>
      <c r="F58" s="52"/>
      <c r="G58" s="52"/>
      <c r="H58" s="54"/>
      <c r="I58" s="52"/>
      <c r="J58" s="54"/>
      <c r="K58" s="52"/>
      <c r="L58" s="52"/>
      <c r="M58" s="13"/>
      <c r="N58" s="2"/>
      <c r="O58" s="2"/>
      <c r="P58" s="2"/>
      <c r="Q58" s="2"/>
    </row>
    <row r="59" thickTop="1" ht="12.75">
      <c r="A59" s="10"/>
      <c r="B59" s="41">
        <v>6</v>
      </c>
      <c r="C59" s="42" t="s">
        <v>117</v>
      </c>
      <c r="D59" s="42" t="s">
        <v>7</v>
      </c>
      <c r="E59" s="42" t="s">
        <v>118</v>
      </c>
      <c r="F59" s="42" t="s">
        <v>7</v>
      </c>
      <c r="G59" s="43" t="s">
        <v>119</v>
      </c>
      <c r="H59" s="55">
        <v>1.635</v>
      </c>
      <c r="I59" s="56">
        <v>0</v>
      </c>
      <c r="J59" s="57">
        <f>ROUND(H59*I59,2)</f>
        <v>0</v>
      </c>
      <c r="K59" s="58">
        <v>0.20999999999999999</v>
      </c>
      <c r="L59" s="59">
        <f>ROUND(J59*1.21,2)</f>
        <v>0</v>
      </c>
      <c r="M59" s="13"/>
      <c r="N59" s="2"/>
      <c r="O59" s="2"/>
      <c r="P59" s="2"/>
      <c r="Q59" s="33">
        <f>IF(ISNUMBER(K59),IF(H59&gt;0,IF(I59&gt;0,J59,0),0),0)</f>
        <v>0</v>
      </c>
      <c r="R59" s="9">
        <f>IF(ISNUMBER(K59)=FALSE,J59,0)</f>
        <v>0</v>
      </c>
    </row>
    <row r="60" ht="12.75">
      <c r="A60" s="10"/>
      <c r="B60" s="49" t="s">
        <v>46</v>
      </c>
      <c r="C60" s="1"/>
      <c r="D60" s="1"/>
      <c r="E60" s="50" t="s">
        <v>120</v>
      </c>
      <c r="F60" s="1"/>
      <c r="G60" s="1"/>
      <c r="H60" s="40"/>
      <c r="I60" s="1"/>
      <c r="J60" s="40"/>
      <c r="K60" s="1"/>
      <c r="L60" s="1"/>
      <c r="M60" s="13"/>
      <c r="N60" s="2"/>
      <c r="O60" s="2"/>
      <c r="P60" s="2"/>
      <c r="Q60" s="2"/>
    </row>
    <row r="61" ht="12.75">
      <c r="A61" s="10"/>
      <c r="B61" s="49" t="s">
        <v>48</v>
      </c>
      <c r="C61" s="1"/>
      <c r="D61" s="1"/>
      <c r="E61" s="50" t="s">
        <v>121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 ht="12.75">
      <c r="A62" s="10"/>
      <c r="B62" s="49" t="s">
        <v>50</v>
      </c>
      <c r="C62" s="1"/>
      <c r="D62" s="1"/>
      <c r="E62" s="50" t="s">
        <v>122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 thickBot="1" ht="12.75">
      <c r="A63" s="10"/>
      <c r="B63" s="51" t="s">
        <v>52</v>
      </c>
      <c r="C63" s="52"/>
      <c r="D63" s="52"/>
      <c r="E63" s="53" t="s">
        <v>53</v>
      </c>
      <c r="F63" s="52"/>
      <c r="G63" s="52"/>
      <c r="H63" s="54"/>
      <c r="I63" s="52"/>
      <c r="J63" s="54"/>
      <c r="K63" s="52"/>
      <c r="L63" s="52"/>
      <c r="M63" s="13"/>
      <c r="N63" s="2"/>
      <c r="O63" s="2"/>
      <c r="P63" s="2"/>
      <c r="Q63" s="2"/>
    </row>
    <row r="64" thickTop="1" ht="12.75">
      <c r="A64" s="10"/>
      <c r="B64" s="41">
        <v>7</v>
      </c>
      <c r="C64" s="42" t="s">
        <v>123</v>
      </c>
      <c r="D64" s="42" t="s">
        <v>99</v>
      </c>
      <c r="E64" s="42" t="s">
        <v>124</v>
      </c>
      <c r="F64" s="42" t="s">
        <v>7</v>
      </c>
      <c r="G64" s="43" t="s">
        <v>45</v>
      </c>
      <c r="H64" s="55">
        <v>1</v>
      </c>
      <c r="I64" s="56">
        <v>0</v>
      </c>
      <c r="J64" s="57">
        <f>ROUND(H64*I64,2)</f>
        <v>0</v>
      </c>
      <c r="K64" s="58">
        <v>0.20999999999999999</v>
      </c>
      <c r="L64" s="59">
        <f>ROUND(J64*1.21,2)</f>
        <v>0</v>
      </c>
      <c r="M64" s="13"/>
      <c r="N64" s="2"/>
      <c r="O64" s="2"/>
      <c r="P64" s="2"/>
      <c r="Q64" s="33">
        <f>IF(ISNUMBER(K64),IF(H64&gt;0,IF(I64&gt;0,J64,0),0),0)</f>
        <v>0</v>
      </c>
      <c r="R64" s="9">
        <f>IF(ISNUMBER(K64)=FALSE,J64,0)</f>
        <v>0</v>
      </c>
    </row>
    <row r="65" ht="12.75">
      <c r="A65" s="10"/>
      <c r="B65" s="49" t="s">
        <v>46</v>
      </c>
      <c r="C65" s="1"/>
      <c r="D65" s="1"/>
      <c r="E65" s="50" t="s">
        <v>125</v>
      </c>
      <c r="F65" s="1"/>
      <c r="G65" s="1"/>
      <c r="H65" s="40"/>
      <c r="I65" s="1"/>
      <c r="J65" s="40"/>
      <c r="K65" s="1"/>
      <c r="L65" s="1"/>
      <c r="M65" s="13"/>
      <c r="N65" s="2"/>
      <c r="O65" s="2"/>
      <c r="P65" s="2"/>
      <c r="Q65" s="2"/>
    </row>
    <row r="66" ht="12.75">
      <c r="A66" s="10"/>
      <c r="B66" s="49" t="s">
        <v>48</v>
      </c>
      <c r="C66" s="1"/>
      <c r="D66" s="1"/>
      <c r="E66" s="50" t="s">
        <v>7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 ht="12.75">
      <c r="A67" s="10"/>
      <c r="B67" s="49" t="s">
        <v>50</v>
      </c>
      <c r="C67" s="1"/>
      <c r="D67" s="1"/>
      <c r="E67" s="50" t="s">
        <v>88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 thickBot="1" ht="12.75">
      <c r="A68" s="10"/>
      <c r="B68" s="51" t="s">
        <v>52</v>
      </c>
      <c r="C68" s="52"/>
      <c r="D68" s="52"/>
      <c r="E68" s="53" t="s">
        <v>53</v>
      </c>
      <c r="F68" s="52"/>
      <c r="G68" s="52"/>
      <c r="H68" s="54"/>
      <c r="I68" s="52"/>
      <c r="J68" s="54"/>
      <c r="K68" s="52"/>
      <c r="L68" s="52"/>
      <c r="M68" s="13"/>
      <c r="N68" s="2"/>
      <c r="O68" s="2"/>
      <c r="P68" s="2"/>
      <c r="Q68" s="2"/>
    </row>
    <row r="69" thickTop="1" ht="12.75">
      <c r="A69" s="10"/>
      <c r="B69" s="41">
        <v>8</v>
      </c>
      <c r="C69" s="42" t="s">
        <v>123</v>
      </c>
      <c r="D69" s="42" t="s">
        <v>105</v>
      </c>
      <c r="E69" s="42" t="s">
        <v>124</v>
      </c>
      <c r="F69" s="42" t="s">
        <v>7</v>
      </c>
      <c r="G69" s="43" t="s">
        <v>45</v>
      </c>
      <c r="H69" s="55">
        <v>1</v>
      </c>
      <c r="I69" s="56">
        <v>0</v>
      </c>
      <c r="J69" s="57">
        <f>ROUND(H69*I69,2)</f>
        <v>0</v>
      </c>
      <c r="K69" s="58">
        <v>0.20999999999999999</v>
      </c>
      <c r="L69" s="59">
        <f>ROUND(J69*1.21,2)</f>
        <v>0</v>
      </c>
      <c r="M69" s="13"/>
      <c r="N69" s="2"/>
      <c r="O69" s="2"/>
      <c r="P69" s="2"/>
      <c r="Q69" s="33">
        <f>IF(ISNUMBER(K69),IF(H69&gt;0,IF(I69&gt;0,J69,0),0),0)</f>
        <v>0</v>
      </c>
      <c r="R69" s="9">
        <f>IF(ISNUMBER(K69)=FALSE,J69,0)</f>
        <v>0</v>
      </c>
    </row>
    <row r="70" ht="12.75">
      <c r="A70" s="10"/>
      <c r="B70" s="49" t="s">
        <v>46</v>
      </c>
      <c r="C70" s="1"/>
      <c r="D70" s="1"/>
      <c r="E70" s="50" t="s">
        <v>126</v>
      </c>
      <c r="F70" s="1"/>
      <c r="G70" s="1"/>
      <c r="H70" s="40"/>
      <c r="I70" s="1"/>
      <c r="J70" s="40"/>
      <c r="K70" s="1"/>
      <c r="L70" s="1"/>
      <c r="M70" s="13"/>
      <c r="N70" s="2"/>
      <c r="O70" s="2"/>
      <c r="P70" s="2"/>
      <c r="Q70" s="2"/>
    </row>
    <row r="71" ht="12.75">
      <c r="A71" s="10"/>
      <c r="B71" s="49" t="s">
        <v>48</v>
      </c>
      <c r="C71" s="1"/>
      <c r="D71" s="1"/>
      <c r="E71" s="50" t="s">
        <v>49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 ht="12.75">
      <c r="A72" s="10"/>
      <c r="B72" s="49" t="s">
        <v>50</v>
      </c>
      <c r="C72" s="1"/>
      <c r="D72" s="1"/>
      <c r="E72" s="50" t="s">
        <v>127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 thickBot="1" ht="12.75">
      <c r="A73" s="10"/>
      <c r="B73" s="51" t="s">
        <v>52</v>
      </c>
      <c r="C73" s="52"/>
      <c r="D73" s="52"/>
      <c r="E73" s="53" t="s">
        <v>53</v>
      </c>
      <c r="F73" s="52"/>
      <c r="G73" s="52"/>
      <c r="H73" s="54"/>
      <c r="I73" s="52"/>
      <c r="J73" s="54"/>
      <c r="K73" s="52"/>
      <c r="L73" s="52"/>
      <c r="M73" s="13"/>
      <c r="N73" s="2"/>
      <c r="O73" s="2"/>
      <c r="P73" s="2"/>
      <c r="Q73" s="2"/>
    </row>
    <row r="74" thickTop="1" ht="12.75">
      <c r="A74" s="10"/>
      <c r="B74" s="41">
        <v>9</v>
      </c>
      <c r="C74" s="42" t="s">
        <v>128</v>
      </c>
      <c r="D74" s="42" t="s">
        <v>7</v>
      </c>
      <c r="E74" s="42" t="s">
        <v>129</v>
      </c>
      <c r="F74" s="42" t="s">
        <v>7</v>
      </c>
      <c r="G74" s="43" t="s">
        <v>75</v>
      </c>
      <c r="H74" s="55">
        <v>1</v>
      </c>
      <c r="I74" s="56">
        <v>0</v>
      </c>
      <c r="J74" s="57">
        <f>ROUND(H74*I74,2)</f>
        <v>0</v>
      </c>
      <c r="K74" s="58">
        <v>0.20999999999999999</v>
      </c>
      <c r="L74" s="59">
        <f>ROUND(J74*1.21,2)</f>
        <v>0</v>
      </c>
      <c r="M74" s="13"/>
      <c r="N74" s="2"/>
      <c r="O74" s="2"/>
      <c r="P74" s="2"/>
      <c r="Q74" s="33">
        <f>IF(ISNUMBER(K74),IF(H74&gt;0,IF(I74&gt;0,J74,0),0),0)</f>
        <v>0</v>
      </c>
      <c r="R74" s="9">
        <f>IF(ISNUMBER(K74)=FALSE,J74,0)</f>
        <v>0</v>
      </c>
    </row>
    <row r="75" ht="12.75">
      <c r="A75" s="10"/>
      <c r="B75" s="49" t="s">
        <v>46</v>
      </c>
      <c r="C75" s="1"/>
      <c r="D75" s="1"/>
      <c r="E75" s="50" t="s">
        <v>130</v>
      </c>
      <c r="F75" s="1"/>
      <c r="G75" s="1"/>
      <c r="H75" s="40"/>
      <c r="I75" s="1"/>
      <c r="J75" s="40"/>
      <c r="K75" s="1"/>
      <c r="L75" s="1"/>
      <c r="M75" s="13"/>
      <c r="N75" s="2"/>
      <c r="O75" s="2"/>
      <c r="P75" s="2"/>
      <c r="Q75" s="2"/>
    </row>
    <row r="76" ht="12.75">
      <c r="A76" s="10"/>
      <c r="B76" s="49" t="s">
        <v>48</v>
      </c>
      <c r="C76" s="1"/>
      <c r="D76" s="1"/>
      <c r="E76" s="50" t="s">
        <v>49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 ht="12.75">
      <c r="A77" s="10"/>
      <c r="B77" s="49" t="s">
        <v>50</v>
      </c>
      <c r="C77" s="1"/>
      <c r="D77" s="1"/>
      <c r="E77" s="50" t="s">
        <v>61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 thickBot="1" ht="12.75">
      <c r="A78" s="10"/>
      <c r="B78" s="51" t="s">
        <v>52</v>
      </c>
      <c r="C78" s="52"/>
      <c r="D78" s="52"/>
      <c r="E78" s="53" t="s">
        <v>53</v>
      </c>
      <c r="F78" s="52"/>
      <c r="G78" s="52"/>
      <c r="H78" s="54"/>
      <c r="I78" s="52"/>
      <c r="J78" s="54"/>
      <c r="K78" s="52"/>
      <c r="L78" s="52"/>
      <c r="M78" s="13"/>
      <c r="N78" s="2"/>
      <c r="O78" s="2"/>
      <c r="P78" s="2"/>
      <c r="Q78" s="2"/>
    </row>
    <row r="79" thickTop="1" ht="12.75">
      <c r="A79" s="10"/>
      <c r="B79" s="41">
        <v>10</v>
      </c>
      <c r="C79" s="42" t="s">
        <v>131</v>
      </c>
      <c r="D79" s="42" t="s">
        <v>7</v>
      </c>
      <c r="E79" s="42" t="s">
        <v>132</v>
      </c>
      <c r="F79" s="42" t="s">
        <v>7</v>
      </c>
      <c r="G79" s="43" t="s">
        <v>75</v>
      </c>
      <c r="H79" s="55">
        <v>1</v>
      </c>
      <c r="I79" s="56">
        <v>0</v>
      </c>
      <c r="J79" s="57">
        <f>ROUND(H79*I79,2)</f>
        <v>0</v>
      </c>
      <c r="K79" s="58">
        <v>0.20999999999999999</v>
      </c>
      <c r="L79" s="59">
        <f>ROUND(J79*1.21,2)</f>
        <v>0</v>
      </c>
      <c r="M79" s="13"/>
      <c r="N79" s="2"/>
      <c r="O79" s="2"/>
      <c r="P79" s="2"/>
      <c r="Q79" s="33">
        <f>IF(ISNUMBER(K79),IF(H79&gt;0,IF(I79&gt;0,J79,0),0),0)</f>
        <v>0</v>
      </c>
      <c r="R79" s="9">
        <f>IF(ISNUMBER(K79)=FALSE,J79,0)</f>
        <v>0</v>
      </c>
    </row>
    <row r="80" ht="12.75">
      <c r="A80" s="10"/>
      <c r="B80" s="49" t="s">
        <v>46</v>
      </c>
      <c r="C80" s="1"/>
      <c r="D80" s="1"/>
      <c r="E80" s="50" t="s">
        <v>133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 ht="12.75">
      <c r="A81" s="10"/>
      <c r="B81" s="49" t="s">
        <v>48</v>
      </c>
      <c r="C81" s="1"/>
      <c r="D81" s="1"/>
      <c r="E81" s="50" t="s">
        <v>49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 ht="12.75">
      <c r="A82" s="10"/>
      <c r="B82" s="49" t="s">
        <v>50</v>
      </c>
      <c r="C82" s="1"/>
      <c r="D82" s="1"/>
      <c r="E82" s="50" t="s">
        <v>134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 thickBot="1" ht="12.75">
      <c r="A83" s="10"/>
      <c r="B83" s="51" t="s">
        <v>52</v>
      </c>
      <c r="C83" s="52"/>
      <c r="D83" s="52"/>
      <c r="E83" s="53" t="s">
        <v>53</v>
      </c>
      <c r="F83" s="52"/>
      <c r="G83" s="52"/>
      <c r="H83" s="54"/>
      <c r="I83" s="52"/>
      <c r="J83" s="54"/>
      <c r="K83" s="52"/>
      <c r="L83" s="52"/>
      <c r="M83" s="13"/>
      <c r="N83" s="2"/>
      <c r="O83" s="2"/>
      <c r="P83" s="2"/>
      <c r="Q83" s="2"/>
    </row>
    <row r="84" thickTop="1" thickBot="1" ht="25" customHeight="1">
      <c r="A84" s="10"/>
      <c r="B84" s="1"/>
      <c r="C84" s="60">
        <v>0</v>
      </c>
      <c r="D84" s="1"/>
      <c r="E84" s="60" t="s">
        <v>33</v>
      </c>
      <c r="F84" s="1"/>
      <c r="G84" s="61" t="s">
        <v>78</v>
      </c>
      <c r="H84" s="62">
        <f>J34+J39+J44+J49+J54+J59+J64+J69+J74+J79</f>
        <v>0</v>
      </c>
      <c r="I84" s="61" t="s">
        <v>79</v>
      </c>
      <c r="J84" s="63">
        <f>(L84-H84)</f>
        <v>0</v>
      </c>
      <c r="K84" s="61" t="s">
        <v>80</v>
      </c>
      <c r="L84" s="64">
        <f>ROUND((J34+J39+J44+J49+J54+J59+J64+J69+J74+J79)*1.21,2)</f>
        <v>0</v>
      </c>
      <c r="M84" s="13"/>
      <c r="N84" s="2"/>
      <c r="O84" s="2"/>
      <c r="P84" s="2"/>
      <c r="Q84" s="33">
        <f>0+Q34+Q39+Q44+Q49+Q54+Q59+Q64+Q69+Q74+Q79</f>
        <v>0</v>
      </c>
      <c r="R84" s="9">
        <f>0+R34+R39+R44+R49+R54+R59+R64+R69+R74+R79</f>
        <v>0</v>
      </c>
      <c r="S84" s="65">
        <f>Q84*(1+J84)+R84</f>
        <v>0</v>
      </c>
    </row>
    <row r="85" thickTop="1" thickBot="1" ht="25" customHeight="1">
      <c r="A85" s="10"/>
      <c r="B85" s="66"/>
      <c r="C85" s="66"/>
      <c r="D85" s="66"/>
      <c r="E85" s="66"/>
      <c r="F85" s="66"/>
      <c r="G85" s="67" t="s">
        <v>81</v>
      </c>
      <c r="H85" s="68">
        <f>0+J34+J39+J44+J49+J54+J59+J64+J69+J74+J79</f>
        <v>0</v>
      </c>
      <c r="I85" s="67" t="s">
        <v>82</v>
      </c>
      <c r="J85" s="69">
        <f>0+J84</f>
        <v>0</v>
      </c>
      <c r="K85" s="67" t="s">
        <v>83</v>
      </c>
      <c r="L85" s="70">
        <f>0+L84</f>
        <v>0</v>
      </c>
      <c r="M85" s="13"/>
      <c r="N85" s="2"/>
      <c r="O85" s="2"/>
      <c r="P85" s="2"/>
      <c r="Q85" s="2"/>
    </row>
    <row r="86" ht="40" customHeight="1">
      <c r="A86" s="10"/>
      <c r="B86" s="75" t="s">
        <v>135</v>
      </c>
      <c r="C86" s="1"/>
      <c r="D86" s="1"/>
      <c r="E86" s="1"/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 ht="12.75">
      <c r="A87" s="10"/>
      <c r="B87" s="41">
        <v>11</v>
      </c>
      <c r="C87" s="42" t="s">
        <v>136</v>
      </c>
      <c r="D87" s="42" t="s">
        <v>7</v>
      </c>
      <c r="E87" s="42" t="s">
        <v>137</v>
      </c>
      <c r="F87" s="42" t="s">
        <v>7</v>
      </c>
      <c r="G87" s="43" t="s">
        <v>138</v>
      </c>
      <c r="H87" s="44">
        <v>30</v>
      </c>
      <c r="I87" s="45">
        <v>0</v>
      </c>
      <c r="J87" s="46">
        <f>ROUND(H87*I87,2)</f>
        <v>0</v>
      </c>
      <c r="K87" s="47">
        <v>0.20999999999999999</v>
      </c>
      <c r="L87" s="48">
        <f>ROUND(J87*1.21,2)</f>
        <v>0</v>
      </c>
      <c r="M87" s="13"/>
      <c r="N87" s="2"/>
      <c r="O87" s="2"/>
      <c r="P87" s="2"/>
      <c r="Q87" s="33">
        <f>IF(ISNUMBER(K87),IF(H87&gt;0,IF(I87&gt;0,J87,0),0),0)</f>
        <v>0</v>
      </c>
      <c r="R87" s="9">
        <f>IF(ISNUMBER(K87)=FALSE,J87,0)</f>
        <v>0</v>
      </c>
    </row>
    <row r="88" ht="12.75">
      <c r="A88" s="10"/>
      <c r="B88" s="49" t="s">
        <v>46</v>
      </c>
      <c r="C88" s="1"/>
      <c r="D88" s="1"/>
      <c r="E88" s="50" t="s">
        <v>139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 ht="12.75">
      <c r="A89" s="10"/>
      <c r="B89" s="49" t="s">
        <v>48</v>
      </c>
      <c r="C89" s="1"/>
      <c r="D89" s="1"/>
      <c r="E89" s="50" t="s">
        <v>140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ht="12.75">
      <c r="A90" s="10"/>
      <c r="B90" s="49" t="s">
        <v>50</v>
      </c>
      <c r="C90" s="1"/>
      <c r="D90" s="1"/>
      <c r="E90" s="50" t="s">
        <v>141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 thickBot="1" ht="12.75">
      <c r="A91" s="10"/>
      <c r="B91" s="51" t="s">
        <v>52</v>
      </c>
      <c r="C91" s="52"/>
      <c r="D91" s="52"/>
      <c r="E91" s="53" t="s">
        <v>53</v>
      </c>
      <c r="F91" s="52"/>
      <c r="G91" s="52"/>
      <c r="H91" s="54"/>
      <c r="I91" s="52"/>
      <c r="J91" s="54"/>
      <c r="K91" s="52"/>
      <c r="L91" s="52"/>
      <c r="M91" s="13"/>
      <c r="N91" s="2"/>
      <c r="O91" s="2"/>
      <c r="P91" s="2"/>
      <c r="Q91" s="2"/>
    </row>
    <row r="92" thickTop="1" ht="12.75">
      <c r="A92" s="10"/>
      <c r="B92" s="41">
        <v>12</v>
      </c>
      <c r="C92" s="42" t="s">
        <v>142</v>
      </c>
      <c r="D92" s="42" t="s">
        <v>7</v>
      </c>
      <c r="E92" s="42" t="s">
        <v>143</v>
      </c>
      <c r="F92" s="42" t="s">
        <v>7</v>
      </c>
      <c r="G92" s="43" t="s">
        <v>119</v>
      </c>
      <c r="H92" s="55">
        <v>15.411</v>
      </c>
      <c r="I92" s="56">
        <v>0</v>
      </c>
      <c r="J92" s="57">
        <f>ROUND(H92*I92,2)</f>
        <v>0</v>
      </c>
      <c r="K92" s="58">
        <v>0.20999999999999999</v>
      </c>
      <c r="L92" s="59">
        <f>ROUND(J92*1.21,2)</f>
        <v>0</v>
      </c>
      <c r="M92" s="13"/>
      <c r="N92" s="2"/>
      <c r="O92" s="2"/>
      <c r="P92" s="2"/>
      <c r="Q92" s="33">
        <f>IF(ISNUMBER(K92),IF(H92&gt;0,IF(I92&gt;0,J92,0),0),0)</f>
        <v>0</v>
      </c>
      <c r="R92" s="9">
        <f>IF(ISNUMBER(K92)=FALSE,J92,0)</f>
        <v>0</v>
      </c>
    </row>
    <row r="93" ht="12.75">
      <c r="A93" s="10"/>
      <c r="B93" s="49" t="s">
        <v>46</v>
      </c>
      <c r="C93" s="1"/>
      <c r="D93" s="1"/>
      <c r="E93" s="50" t="s">
        <v>144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 ht="12.75">
      <c r="A94" s="10"/>
      <c r="B94" s="49" t="s">
        <v>48</v>
      </c>
      <c r="C94" s="1"/>
      <c r="D94" s="1"/>
      <c r="E94" s="50" t="s">
        <v>145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 ht="12.75">
      <c r="A95" s="10"/>
      <c r="B95" s="49" t="s">
        <v>50</v>
      </c>
      <c r="C95" s="1"/>
      <c r="D95" s="1"/>
      <c r="E95" s="50" t="s">
        <v>146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 thickBot="1" ht="12.75">
      <c r="A96" s="10"/>
      <c r="B96" s="51" t="s">
        <v>52</v>
      </c>
      <c r="C96" s="52"/>
      <c r="D96" s="52"/>
      <c r="E96" s="53" t="s">
        <v>53</v>
      </c>
      <c r="F96" s="52"/>
      <c r="G96" s="52"/>
      <c r="H96" s="54"/>
      <c r="I96" s="52"/>
      <c r="J96" s="54"/>
      <c r="K96" s="52"/>
      <c r="L96" s="52"/>
      <c r="M96" s="13"/>
      <c r="N96" s="2"/>
      <c r="O96" s="2"/>
      <c r="P96" s="2"/>
      <c r="Q96" s="2"/>
    </row>
    <row r="97" thickTop="1" ht="12.75">
      <c r="A97" s="10"/>
      <c r="B97" s="41">
        <v>13</v>
      </c>
      <c r="C97" s="42" t="s">
        <v>147</v>
      </c>
      <c r="D97" s="42" t="s">
        <v>7</v>
      </c>
      <c r="E97" s="42" t="s">
        <v>148</v>
      </c>
      <c r="F97" s="42" t="s">
        <v>7</v>
      </c>
      <c r="G97" s="43" t="s">
        <v>119</v>
      </c>
      <c r="H97" s="55">
        <v>40.200000000000003</v>
      </c>
      <c r="I97" s="56">
        <v>0</v>
      </c>
      <c r="J97" s="57">
        <f>ROUND(H97*I97,2)</f>
        <v>0</v>
      </c>
      <c r="K97" s="58">
        <v>0.20999999999999999</v>
      </c>
      <c r="L97" s="59">
        <f>ROUND(J97*1.21,2)</f>
        <v>0</v>
      </c>
      <c r="M97" s="13"/>
      <c r="N97" s="2"/>
      <c r="O97" s="2"/>
      <c r="P97" s="2"/>
      <c r="Q97" s="33">
        <f>IF(ISNUMBER(K97),IF(H97&gt;0,IF(I97&gt;0,J97,0),0),0)</f>
        <v>0</v>
      </c>
      <c r="R97" s="9">
        <f>IF(ISNUMBER(K97)=FALSE,J97,0)</f>
        <v>0</v>
      </c>
    </row>
    <row r="98" ht="12.75">
      <c r="A98" s="10"/>
      <c r="B98" s="49" t="s">
        <v>46</v>
      </c>
      <c r="C98" s="1"/>
      <c r="D98" s="1"/>
      <c r="E98" s="50" t="s">
        <v>149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 ht="12.75">
      <c r="A99" s="10"/>
      <c r="B99" s="49" t="s">
        <v>48</v>
      </c>
      <c r="C99" s="1"/>
      <c r="D99" s="1"/>
      <c r="E99" s="50" t="s">
        <v>150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ht="12.75">
      <c r="A100" s="10"/>
      <c r="B100" s="49" t="s">
        <v>50</v>
      </c>
      <c r="C100" s="1"/>
      <c r="D100" s="1"/>
      <c r="E100" s="50" t="s">
        <v>146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 thickBot="1" ht="12.75">
      <c r="A101" s="10"/>
      <c r="B101" s="51" t="s">
        <v>52</v>
      </c>
      <c r="C101" s="52"/>
      <c r="D101" s="52"/>
      <c r="E101" s="53" t="s">
        <v>53</v>
      </c>
      <c r="F101" s="52"/>
      <c r="G101" s="52"/>
      <c r="H101" s="54"/>
      <c r="I101" s="52"/>
      <c r="J101" s="54"/>
      <c r="K101" s="52"/>
      <c r="L101" s="52"/>
      <c r="M101" s="13"/>
      <c r="N101" s="2"/>
      <c r="O101" s="2"/>
      <c r="P101" s="2"/>
      <c r="Q101" s="2"/>
    </row>
    <row r="102" thickTop="1" ht="12.75">
      <c r="A102" s="10"/>
      <c r="B102" s="41">
        <v>14</v>
      </c>
      <c r="C102" s="42" t="s">
        <v>151</v>
      </c>
      <c r="D102" s="42" t="s">
        <v>7</v>
      </c>
      <c r="E102" s="42" t="s">
        <v>152</v>
      </c>
      <c r="F102" s="42" t="s">
        <v>7</v>
      </c>
      <c r="G102" s="43" t="s">
        <v>153</v>
      </c>
      <c r="H102" s="55">
        <v>67.700000000000003</v>
      </c>
      <c r="I102" s="56">
        <v>0</v>
      </c>
      <c r="J102" s="57">
        <f>ROUND(H102*I102,2)</f>
        <v>0</v>
      </c>
      <c r="K102" s="58">
        <v>0.20999999999999999</v>
      </c>
      <c r="L102" s="59">
        <f>ROUND(J102*1.21,2)</f>
        <v>0</v>
      </c>
      <c r="M102" s="13"/>
      <c r="N102" s="2"/>
      <c r="O102" s="2"/>
      <c r="P102" s="2"/>
      <c r="Q102" s="33">
        <f>IF(ISNUMBER(K102),IF(H102&gt;0,IF(I102&gt;0,J102,0),0),0)</f>
        <v>0</v>
      </c>
      <c r="R102" s="9">
        <f>IF(ISNUMBER(K102)=FALSE,J102,0)</f>
        <v>0</v>
      </c>
    </row>
    <row r="103" ht="12.75">
      <c r="A103" s="10"/>
      <c r="B103" s="49" t="s">
        <v>46</v>
      </c>
      <c r="C103" s="1"/>
      <c r="D103" s="1"/>
      <c r="E103" s="50" t="s">
        <v>154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 ht="12.75">
      <c r="A104" s="10"/>
      <c r="B104" s="49" t="s">
        <v>48</v>
      </c>
      <c r="C104" s="1"/>
      <c r="D104" s="1"/>
      <c r="E104" s="50" t="s">
        <v>155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ht="12.75">
      <c r="A105" s="10"/>
      <c r="B105" s="49" t="s">
        <v>50</v>
      </c>
      <c r="C105" s="1"/>
      <c r="D105" s="1"/>
      <c r="E105" s="50" t="s">
        <v>156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 thickBot="1" ht="12.75">
      <c r="A106" s="10"/>
      <c r="B106" s="51" t="s">
        <v>52</v>
      </c>
      <c r="C106" s="52"/>
      <c r="D106" s="52"/>
      <c r="E106" s="53" t="s">
        <v>53</v>
      </c>
      <c r="F106" s="52"/>
      <c r="G106" s="52"/>
      <c r="H106" s="54"/>
      <c r="I106" s="52"/>
      <c r="J106" s="54"/>
      <c r="K106" s="52"/>
      <c r="L106" s="52"/>
      <c r="M106" s="13"/>
      <c r="N106" s="2"/>
      <c r="O106" s="2"/>
      <c r="P106" s="2"/>
      <c r="Q106" s="2"/>
    </row>
    <row r="107" thickTop="1" ht="12.75">
      <c r="A107" s="10"/>
      <c r="B107" s="41">
        <v>15</v>
      </c>
      <c r="C107" s="42" t="s">
        <v>157</v>
      </c>
      <c r="D107" s="42" t="s">
        <v>7</v>
      </c>
      <c r="E107" s="42" t="s">
        <v>158</v>
      </c>
      <c r="F107" s="42" t="s">
        <v>7</v>
      </c>
      <c r="G107" s="43" t="s">
        <v>119</v>
      </c>
      <c r="H107" s="55">
        <v>7.2000000000000002</v>
      </c>
      <c r="I107" s="56">
        <v>0</v>
      </c>
      <c r="J107" s="57">
        <f>ROUND(H107*I107,2)</f>
        <v>0</v>
      </c>
      <c r="K107" s="58">
        <v>0.20999999999999999</v>
      </c>
      <c r="L107" s="59">
        <f>ROUND(J107*1.21,2)</f>
        <v>0</v>
      </c>
      <c r="M107" s="13"/>
      <c r="N107" s="2"/>
      <c r="O107" s="2"/>
      <c r="P107" s="2"/>
      <c r="Q107" s="33">
        <f>IF(ISNUMBER(K107),IF(H107&gt;0,IF(I107&gt;0,J107,0),0),0)</f>
        <v>0</v>
      </c>
      <c r="R107" s="9">
        <f>IF(ISNUMBER(K107)=FALSE,J107,0)</f>
        <v>0</v>
      </c>
    </row>
    <row r="108" ht="12.75">
      <c r="A108" s="10"/>
      <c r="B108" s="49" t="s">
        <v>46</v>
      </c>
      <c r="C108" s="1"/>
      <c r="D108" s="1"/>
      <c r="E108" s="50" t="s">
        <v>159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 ht="12.75">
      <c r="A109" s="10"/>
      <c r="B109" s="49" t="s">
        <v>48</v>
      </c>
      <c r="C109" s="1"/>
      <c r="D109" s="1"/>
      <c r="E109" s="50" t="s">
        <v>160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 ht="12.75">
      <c r="A110" s="10"/>
      <c r="B110" s="49" t="s">
        <v>50</v>
      </c>
      <c r="C110" s="1"/>
      <c r="D110" s="1"/>
      <c r="E110" s="50" t="s">
        <v>161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 thickBot="1" ht="12.75">
      <c r="A111" s="10"/>
      <c r="B111" s="51" t="s">
        <v>52</v>
      </c>
      <c r="C111" s="52"/>
      <c r="D111" s="52"/>
      <c r="E111" s="53" t="s">
        <v>53</v>
      </c>
      <c r="F111" s="52"/>
      <c r="G111" s="52"/>
      <c r="H111" s="54"/>
      <c r="I111" s="52"/>
      <c r="J111" s="54"/>
      <c r="K111" s="52"/>
      <c r="L111" s="52"/>
      <c r="M111" s="13"/>
      <c r="N111" s="2"/>
      <c r="O111" s="2"/>
      <c r="P111" s="2"/>
      <c r="Q111" s="2"/>
    </row>
    <row r="112" thickTop="1" ht="12.75">
      <c r="A112" s="10"/>
      <c r="B112" s="41">
        <v>16</v>
      </c>
      <c r="C112" s="42" t="s">
        <v>162</v>
      </c>
      <c r="D112" s="42" t="s">
        <v>7</v>
      </c>
      <c r="E112" s="42" t="s">
        <v>163</v>
      </c>
      <c r="F112" s="42" t="s">
        <v>7</v>
      </c>
      <c r="G112" s="43" t="s">
        <v>164</v>
      </c>
      <c r="H112" s="55">
        <v>504</v>
      </c>
      <c r="I112" s="56">
        <v>0</v>
      </c>
      <c r="J112" s="57">
        <f>ROUND(H112*I112,2)</f>
        <v>0</v>
      </c>
      <c r="K112" s="58">
        <v>0.20999999999999999</v>
      </c>
      <c r="L112" s="59">
        <f>ROUND(J112*1.21,2)</f>
        <v>0</v>
      </c>
      <c r="M112" s="13"/>
      <c r="N112" s="2"/>
      <c r="O112" s="2"/>
      <c r="P112" s="2"/>
      <c r="Q112" s="33">
        <f>IF(ISNUMBER(K112),IF(H112&gt;0,IF(I112&gt;0,J112,0),0),0)</f>
        <v>0</v>
      </c>
      <c r="R112" s="9">
        <f>IF(ISNUMBER(K112)=FALSE,J112,0)</f>
        <v>0</v>
      </c>
    </row>
    <row r="113" ht="12.75">
      <c r="A113" s="10"/>
      <c r="B113" s="49" t="s">
        <v>46</v>
      </c>
      <c r="C113" s="1"/>
      <c r="D113" s="1"/>
      <c r="E113" s="50" t="s">
        <v>165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 ht="12.75">
      <c r="A114" s="10"/>
      <c r="B114" s="49" t="s">
        <v>48</v>
      </c>
      <c r="C114" s="1"/>
      <c r="D114" s="1"/>
      <c r="E114" s="50" t="s">
        <v>166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ht="12.75">
      <c r="A115" s="10"/>
      <c r="B115" s="49" t="s">
        <v>50</v>
      </c>
      <c r="C115" s="1"/>
      <c r="D115" s="1"/>
      <c r="E115" s="50" t="s">
        <v>167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 thickBot="1" ht="12.75">
      <c r="A116" s="10"/>
      <c r="B116" s="51" t="s">
        <v>52</v>
      </c>
      <c r="C116" s="52"/>
      <c r="D116" s="52"/>
      <c r="E116" s="53" t="s">
        <v>53</v>
      </c>
      <c r="F116" s="52"/>
      <c r="G116" s="52"/>
      <c r="H116" s="54"/>
      <c r="I116" s="52"/>
      <c r="J116" s="54"/>
      <c r="K116" s="52"/>
      <c r="L116" s="52"/>
      <c r="M116" s="13"/>
      <c r="N116" s="2"/>
      <c r="O116" s="2"/>
      <c r="P116" s="2"/>
      <c r="Q116" s="2"/>
    </row>
    <row r="117" thickTop="1" ht="12.75">
      <c r="A117" s="10"/>
      <c r="B117" s="41">
        <v>17</v>
      </c>
      <c r="C117" s="42" t="s">
        <v>168</v>
      </c>
      <c r="D117" s="42" t="s">
        <v>7</v>
      </c>
      <c r="E117" s="42" t="s">
        <v>169</v>
      </c>
      <c r="F117" s="42" t="s">
        <v>7</v>
      </c>
      <c r="G117" s="43" t="s">
        <v>153</v>
      </c>
      <c r="H117" s="55">
        <v>15</v>
      </c>
      <c r="I117" s="56">
        <v>0</v>
      </c>
      <c r="J117" s="57">
        <f>ROUND(H117*I117,2)</f>
        <v>0</v>
      </c>
      <c r="K117" s="58">
        <v>0.20999999999999999</v>
      </c>
      <c r="L117" s="59">
        <f>ROUND(J117*1.21,2)</f>
        <v>0</v>
      </c>
      <c r="M117" s="13"/>
      <c r="N117" s="2"/>
      <c r="O117" s="2"/>
      <c r="P117" s="2"/>
      <c r="Q117" s="33">
        <f>IF(ISNUMBER(K117),IF(H117&gt;0,IF(I117&gt;0,J117,0),0),0)</f>
        <v>0</v>
      </c>
      <c r="R117" s="9">
        <f>IF(ISNUMBER(K117)=FALSE,J117,0)</f>
        <v>0</v>
      </c>
    </row>
    <row r="118" ht="12.75">
      <c r="A118" s="10"/>
      <c r="B118" s="49" t="s">
        <v>46</v>
      </c>
      <c r="C118" s="1"/>
      <c r="D118" s="1"/>
      <c r="E118" s="50" t="s">
        <v>170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 ht="12.75">
      <c r="A119" s="10"/>
      <c r="B119" s="49" t="s">
        <v>48</v>
      </c>
      <c r="C119" s="1"/>
      <c r="D119" s="1"/>
      <c r="E119" s="50" t="s">
        <v>171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ht="12.75">
      <c r="A120" s="10"/>
      <c r="B120" s="49" t="s">
        <v>50</v>
      </c>
      <c r="C120" s="1"/>
      <c r="D120" s="1"/>
      <c r="E120" s="50" t="s">
        <v>172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 thickBot="1" ht="12.75">
      <c r="A121" s="10"/>
      <c r="B121" s="51" t="s">
        <v>52</v>
      </c>
      <c r="C121" s="52"/>
      <c r="D121" s="52"/>
      <c r="E121" s="53" t="s">
        <v>53</v>
      </c>
      <c r="F121" s="52"/>
      <c r="G121" s="52"/>
      <c r="H121" s="54"/>
      <c r="I121" s="52"/>
      <c r="J121" s="54"/>
      <c r="K121" s="52"/>
      <c r="L121" s="52"/>
      <c r="M121" s="13"/>
      <c r="N121" s="2"/>
      <c r="O121" s="2"/>
      <c r="P121" s="2"/>
      <c r="Q121" s="2"/>
    </row>
    <row r="122" thickTop="1" ht="12.75">
      <c r="A122" s="10"/>
      <c r="B122" s="41">
        <v>18</v>
      </c>
      <c r="C122" s="42" t="s">
        <v>173</v>
      </c>
      <c r="D122" s="42" t="s">
        <v>7</v>
      </c>
      <c r="E122" s="42" t="s">
        <v>174</v>
      </c>
      <c r="F122" s="42" t="s">
        <v>7</v>
      </c>
      <c r="G122" s="43" t="s">
        <v>119</v>
      </c>
      <c r="H122" s="55">
        <v>1.635</v>
      </c>
      <c r="I122" s="56">
        <v>0</v>
      </c>
      <c r="J122" s="57">
        <f>ROUND(H122*I122,2)</f>
        <v>0</v>
      </c>
      <c r="K122" s="58">
        <v>0.20999999999999999</v>
      </c>
      <c r="L122" s="59">
        <f>ROUND(J122*1.21,2)</f>
        <v>0</v>
      </c>
      <c r="M122" s="13"/>
      <c r="N122" s="2"/>
      <c r="O122" s="2"/>
      <c r="P122" s="2"/>
      <c r="Q122" s="33">
        <f>IF(ISNUMBER(K122),IF(H122&gt;0,IF(I122&gt;0,J122,0),0),0)</f>
        <v>0</v>
      </c>
      <c r="R122" s="9">
        <f>IF(ISNUMBER(K122)=FALSE,J122,0)</f>
        <v>0</v>
      </c>
    </row>
    <row r="123" ht="12.75">
      <c r="A123" s="10"/>
      <c r="B123" s="49" t="s">
        <v>46</v>
      </c>
      <c r="C123" s="1"/>
      <c r="D123" s="1"/>
      <c r="E123" s="50" t="s">
        <v>175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 ht="12.75">
      <c r="A124" s="10"/>
      <c r="B124" s="49" t="s">
        <v>48</v>
      </c>
      <c r="C124" s="1"/>
      <c r="D124" s="1"/>
      <c r="E124" s="50" t="s">
        <v>176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ht="12.75">
      <c r="A125" s="10"/>
      <c r="B125" s="49" t="s">
        <v>50</v>
      </c>
      <c r="C125" s="1"/>
      <c r="D125" s="1"/>
      <c r="E125" s="50" t="s">
        <v>177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 thickBot="1" ht="12.75">
      <c r="A126" s="10"/>
      <c r="B126" s="51" t="s">
        <v>52</v>
      </c>
      <c r="C126" s="52"/>
      <c r="D126" s="52"/>
      <c r="E126" s="53" t="s">
        <v>53</v>
      </c>
      <c r="F126" s="52"/>
      <c r="G126" s="52"/>
      <c r="H126" s="54"/>
      <c r="I126" s="52"/>
      <c r="J126" s="54"/>
      <c r="K126" s="52"/>
      <c r="L126" s="52"/>
      <c r="M126" s="13"/>
      <c r="N126" s="2"/>
      <c r="O126" s="2"/>
      <c r="P126" s="2"/>
      <c r="Q126" s="2"/>
    </row>
    <row r="127" thickTop="1" ht="12.75">
      <c r="A127" s="10"/>
      <c r="B127" s="41">
        <v>19</v>
      </c>
      <c r="C127" s="42" t="s">
        <v>178</v>
      </c>
      <c r="D127" s="42" t="s">
        <v>7</v>
      </c>
      <c r="E127" s="42" t="s">
        <v>179</v>
      </c>
      <c r="F127" s="42" t="s">
        <v>7</v>
      </c>
      <c r="G127" s="43" t="s">
        <v>153</v>
      </c>
      <c r="H127" s="55">
        <v>30</v>
      </c>
      <c r="I127" s="56">
        <v>0</v>
      </c>
      <c r="J127" s="57">
        <f>ROUND(H127*I127,2)</f>
        <v>0</v>
      </c>
      <c r="K127" s="58">
        <v>0.20999999999999999</v>
      </c>
      <c r="L127" s="59">
        <f>ROUND(J127*1.21,2)</f>
        <v>0</v>
      </c>
      <c r="M127" s="13"/>
      <c r="N127" s="2"/>
      <c r="O127" s="2"/>
      <c r="P127" s="2"/>
      <c r="Q127" s="33">
        <f>IF(ISNUMBER(K127),IF(H127&gt;0,IF(I127&gt;0,J127,0),0),0)</f>
        <v>0</v>
      </c>
      <c r="R127" s="9">
        <f>IF(ISNUMBER(K127)=FALSE,J127,0)</f>
        <v>0</v>
      </c>
    </row>
    <row r="128" ht="12.75">
      <c r="A128" s="10"/>
      <c r="B128" s="49" t="s">
        <v>46</v>
      </c>
      <c r="C128" s="1"/>
      <c r="D128" s="1"/>
      <c r="E128" s="50" t="s">
        <v>180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 ht="12.75">
      <c r="A129" s="10"/>
      <c r="B129" s="49" t="s">
        <v>48</v>
      </c>
      <c r="C129" s="1"/>
      <c r="D129" s="1"/>
      <c r="E129" s="50" t="s">
        <v>181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 ht="12.75">
      <c r="A130" s="10"/>
      <c r="B130" s="49" t="s">
        <v>50</v>
      </c>
      <c r="C130" s="1"/>
      <c r="D130" s="1"/>
      <c r="E130" s="50" t="s">
        <v>182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 thickBot="1" ht="12.75">
      <c r="A131" s="10"/>
      <c r="B131" s="51" t="s">
        <v>52</v>
      </c>
      <c r="C131" s="52"/>
      <c r="D131" s="52"/>
      <c r="E131" s="53" t="s">
        <v>53</v>
      </c>
      <c r="F131" s="52"/>
      <c r="G131" s="52"/>
      <c r="H131" s="54"/>
      <c r="I131" s="52"/>
      <c r="J131" s="54"/>
      <c r="K131" s="52"/>
      <c r="L131" s="52"/>
      <c r="M131" s="13"/>
      <c r="N131" s="2"/>
      <c r="O131" s="2"/>
      <c r="P131" s="2"/>
      <c r="Q131" s="2"/>
    </row>
    <row r="132" thickTop="1" ht="12.75">
      <c r="A132" s="10"/>
      <c r="B132" s="41">
        <v>20</v>
      </c>
      <c r="C132" s="42" t="s">
        <v>183</v>
      </c>
      <c r="D132" s="42" t="s">
        <v>7</v>
      </c>
      <c r="E132" s="42" t="s">
        <v>184</v>
      </c>
      <c r="F132" s="42" t="s">
        <v>7</v>
      </c>
      <c r="G132" s="43" t="s">
        <v>119</v>
      </c>
      <c r="H132" s="55">
        <v>123.90000000000001</v>
      </c>
      <c r="I132" s="56">
        <v>0</v>
      </c>
      <c r="J132" s="57">
        <f>ROUND(H132*I132,2)</f>
        <v>0</v>
      </c>
      <c r="K132" s="58">
        <v>0.20999999999999999</v>
      </c>
      <c r="L132" s="59">
        <f>ROUND(J132*1.21,2)</f>
        <v>0</v>
      </c>
      <c r="M132" s="13"/>
      <c r="N132" s="2"/>
      <c r="O132" s="2"/>
      <c r="P132" s="2"/>
      <c r="Q132" s="33">
        <f>IF(ISNUMBER(K132),IF(H132&gt;0,IF(I132&gt;0,J132,0),0),0)</f>
        <v>0</v>
      </c>
      <c r="R132" s="9">
        <f>IF(ISNUMBER(K132)=FALSE,J132,0)</f>
        <v>0</v>
      </c>
    </row>
    <row r="133" ht="12.75">
      <c r="A133" s="10"/>
      <c r="B133" s="49" t="s">
        <v>46</v>
      </c>
      <c r="C133" s="1"/>
      <c r="D133" s="1"/>
      <c r="E133" s="50" t="s">
        <v>185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 ht="12.75">
      <c r="A134" s="10"/>
      <c r="B134" s="49" t="s">
        <v>48</v>
      </c>
      <c r="C134" s="1"/>
      <c r="D134" s="1"/>
      <c r="E134" s="50" t="s">
        <v>186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 ht="12.75">
      <c r="A135" s="10"/>
      <c r="B135" s="49" t="s">
        <v>50</v>
      </c>
      <c r="C135" s="1"/>
      <c r="D135" s="1"/>
      <c r="E135" s="50" t="s">
        <v>187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 thickBot="1" ht="12.75">
      <c r="A136" s="10"/>
      <c r="B136" s="51" t="s">
        <v>52</v>
      </c>
      <c r="C136" s="52"/>
      <c r="D136" s="52"/>
      <c r="E136" s="53" t="s">
        <v>53</v>
      </c>
      <c r="F136" s="52"/>
      <c r="G136" s="52"/>
      <c r="H136" s="54"/>
      <c r="I136" s="52"/>
      <c r="J136" s="54"/>
      <c r="K136" s="52"/>
      <c r="L136" s="52"/>
      <c r="M136" s="13"/>
      <c r="N136" s="2"/>
      <c r="O136" s="2"/>
      <c r="P136" s="2"/>
      <c r="Q136" s="2"/>
    </row>
    <row r="137" thickTop="1" ht="12.75">
      <c r="A137" s="10"/>
      <c r="B137" s="41">
        <v>21</v>
      </c>
      <c r="C137" s="42" t="s">
        <v>188</v>
      </c>
      <c r="D137" s="42" t="s">
        <v>7</v>
      </c>
      <c r="E137" s="42" t="s">
        <v>189</v>
      </c>
      <c r="F137" s="42" t="s">
        <v>7</v>
      </c>
      <c r="G137" s="43" t="s">
        <v>119</v>
      </c>
      <c r="H137" s="55">
        <v>123.90000000000001</v>
      </c>
      <c r="I137" s="56">
        <v>0</v>
      </c>
      <c r="J137" s="57">
        <f>ROUND(H137*I137,2)</f>
        <v>0</v>
      </c>
      <c r="K137" s="58">
        <v>0.20999999999999999</v>
      </c>
      <c r="L137" s="59">
        <f>ROUND(J137*1.21,2)</f>
        <v>0</v>
      </c>
      <c r="M137" s="13"/>
      <c r="N137" s="2"/>
      <c r="O137" s="2"/>
      <c r="P137" s="2"/>
      <c r="Q137" s="33">
        <f>IF(ISNUMBER(K137),IF(H137&gt;0,IF(I137&gt;0,J137,0),0),0)</f>
        <v>0</v>
      </c>
      <c r="R137" s="9">
        <f>IF(ISNUMBER(K137)=FALSE,J137,0)</f>
        <v>0</v>
      </c>
    </row>
    <row r="138" ht="12.75">
      <c r="A138" s="10"/>
      <c r="B138" s="49" t="s">
        <v>46</v>
      </c>
      <c r="C138" s="1"/>
      <c r="D138" s="1"/>
      <c r="E138" s="50" t="s">
        <v>190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 ht="12.75">
      <c r="A139" s="10"/>
      <c r="B139" s="49" t="s">
        <v>48</v>
      </c>
      <c r="C139" s="1"/>
      <c r="D139" s="1"/>
      <c r="E139" s="50" t="s">
        <v>191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 ht="12.75">
      <c r="A140" s="10"/>
      <c r="B140" s="49" t="s">
        <v>50</v>
      </c>
      <c r="C140" s="1"/>
      <c r="D140" s="1"/>
      <c r="E140" s="50" t="s">
        <v>192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 thickBot="1" ht="12.75">
      <c r="A141" s="10"/>
      <c r="B141" s="51" t="s">
        <v>52</v>
      </c>
      <c r="C141" s="52"/>
      <c r="D141" s="52"/>
      <c r="E141" s="53" t="s">
        <v>53</v>
      </c>
      <c r="F141" s="52"/>
      <c r="G141" s="52"/>
      <c r="H141" s="54"/>
      <c r="I141" s="52"/>
      <c r="J141" s="54"/>
      <c r="K141" s="52"/>
      <c r="L141" s="52"/>
      <c r="M141" s="13"/>
      <c r="N141" s="2"/>
      <c r="O141" s="2"/>
      <c r="P141" s="2"/>
      <c r="Q141" s="2"/>
    </row>
    <row r="142" thickTop="1" ht="12.75">
      <c r="A142" s="10"/>
      <c r="B142" s="41">
        <v>22</v>
      </c>
      <c r="C142" s="42" t="s">
        <v>193</v>
      </c>
      <c r="D142" s="42" t="s">
        <v>99</v>
      </c>
      <c r="E142" s="42" t="s">
        <v>194</v>
      </c>
      <c r="F142" s="42" t="s">
        <v>7</v>
      </c>
      <c r="G142" s="43" t="s">
        <v>119</v>
      </c>
      <c r="H142" s="55">
        <v>19.315999999999999</v>
      </c>
      <c r="I142" s="56">
        <v>0</v>
      </c>
      <c r="J142" s="57">
        <f>ROUND(H142*I142,2)</f>
        <v>0</v>
      </c>
      <c r="K142" s="58">
        <v>0.20999999999999999</v>
      </c>
      <c r="L142" s="59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 ht="12.75">
      <c r="A143" s="10"/>
      <c r="B143" s="49" t="s">
        <v>46</v>
      </c>
      <c r="C143" s="1"/>
      <c r="D143" s="1"/>
      <c r="E143" s="50" t="s">
        <v>195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 ht="12.75">
      <c r="A144" s="10"/>
      <c r="B144" s="49" t="s">
        <v>48</v>
      </c>
      <c r="C144" s="1"/>
      <c r="D144" s="1"/>
      <c r="E144" s="50" t="s">
        <v>196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 ht="12.75">
      <c r="A145" s="10"/>
      <c r="B145" s="49" t="s">
        <v>50</v>
      </c>
      <c r="C145" s="1"/>
      <c r="D145" s="1"/>
      <c r="E145" s="50" t="s">
        <v>197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 thickBot="1" ht="12.75">
      <c r="A146" s="10"/>
      <c r="B146" s="51" t="s">
        <v>52</v>
      </c>
      <c r="C146" s="52"/>
      <c r="D146" s="52"/>
      <c r="E146" s="53" t="s">
        <v>53</v>
      </c>
      <c r="F146" s="52"/>
      <c r="G146" s="52"/>
      <c r="H146" s="54"/>
      <c r="I146" s="52"/>
      <c r="J146" s="54"/>
      <c r="K146" s="52"/>
      <c r="L146" s="52"/>
      <c r="M146" s="13"/>
      <c r="N146" s="2"/>
      <c r="O146" s="2"/>
      <c r="P146" s="2"/>
      <c r="Q146" s="2"/>
    </row>
    <row r="147" thickTop="1" ht="12.75">
      <c r="A147" s="10"/>
      <c r="B147" s="41">
        <v>23</v>
      </c>
      <c r="C147" s="42" t="s">
        <v>193</v>
      </c>
      <c r="D147" s="42" t="s">
        <v>105</v>
      </c>
      <c r="E147" s="42" t="s">
        <v>194</v>
      </c>
      <c r="F147" s="42" t="s">
        <v>7</v>
      </c>
      <c r="G147" s="43" t="s">
        <v>119</v>
      </c>
      <c r="H147" s="55">
        <v>3.6000000000000001</v>
      </c>
      <c r="I147" s="56">
        <v>0</v>
      </c>
      <c r="J147" s="57">
        <f>ROUND(H147*I147,2)</f>
        <v>0</v>
      </c>
      <c r="K147" s="58">
        <v>0.20999999999999999</v>
      </c>
      <c r="L147" s="59">
        <f>ROUND(J147*1.21,2)</f>
        <v>0</v>
      </c>
      <c r="M147" s="13"/>
      <c r="N147" s="2"/>
      <c r="O147" s="2"/>
      <c r="P147" s="2"/>
      <c r="Q147" s="33">
        <f>IF(ISNUMBER(K147),IF(H147&gt;0,IF(I147&gt;0,J147,0),0),0)</f>
        <v>0</v>
      </c>
      <c r="R147" s="9">
        <f>IF(ISNUMBER(K147)=FALSE,J147,0)</f>
        <v>0</v>
      </c>
    </row>
    <row r="148" ht="12.75">
      <c r="A148" s="10"/>
      <c r="B148" s="49" t="s">
        <v>46</v>
      </c>
      <c r="C148" s="1"/>
      <c r="D148" s="1"/>
      <c r="E148" s="50" t="s">
        <v>198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 ht="12.75">
      <c r="A149" s="10"/>
      <c r="B149" s="49" t="s">
        <v>48</v>
      </c>
      <c r="C149" s="1"/>
      <c r="D149" s="1"/>
      <c r="E149" s="50" t="s">
        <v>199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 ht="12.75">
      <c r="A150" s="10"/>
      <c r="B150" s="49" t="s">
        <v>50</v>
      </c>
      <c r="C150" s="1"/>
      <c r="D150" s="1"/>
      <c r="E150" s="50" t="s">
        <v>197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thickBot="1" ht="12.75">
      <c r="A151" s="10"/>
      <c r="B151" s="51" t="s">
        <v>52</v>
      </c>
      <c r="C151" s="52"/>
      <c r="D151" s="52"/>
      <c r="E151" s="53" t="s">
        <v>53</v>
      </c>
      <c r="F151" s="52"/>
      <c r="G151" s="52"/>
      <c r="H151" s="54"/>
      <c r="I151" s="52"/>
      <c r="J151" s="54"/>
      <c r="K151" s="52"/>
      <c r="L151" s="52"/>
      <c r="M151" s="13"/>
      <c r="N151" s="2"/>
      <c r="O151" s="2"/>
      <c r="P151" s="2"/>
      <c r="Q151" s="2"/>
    </row>
    <row r="152" thickTop="1" ht="12.75">
      <c r="A152" s="10"/>
      <c r="B152" s="41">
        <v>24</v>
      </c>
      <c r="C152" s="42" t="s">
        <v>200</v>
      </c>
      <c r="D152" s="42" t="s">
        <v>99</v>
      </c>
      <c r="E152" s="42" t="s">
        <v>201</v>
      </c>
      <c r="F152" s="42" t="s">
        <v>7</v>
      </c>
      <c r="G152" s="43" t="s">
        <v>119</v>
      </c>
      <c r="H152" s="55">
        <v>18.899999999999999</v>
      </c>
      <c r="I152" s="56">
        <v>0</v>
      </c>
      <c r="J152" s="57">
        <f>ROUND(H152*I152,2)</f>
        <v>0</v>
      </c>
      <c r="K152" s="58">
        <v>0.20999999999999999</v>
      </c>
      <c r="L152" s="59">
        <f>ROUND(J152*1.21,2)</f>
        <v>0</v>
      </c>
      <c r="M152" s="13"/>
      <c r="N152" s="2"/>
      <c r="O152" s="2"/>
      <c r="P152" s="2"/>
      <c r="Q152" s="33">
        <f>IF(ISNUMBER(K152),IF(H152&gt;0,IF(I152&gt;0,J152,0),0),0)</f>
        <v>0</v>
      </c>
      <c r="R152" s="9">
        <f>IF(ISNUMBER(K152)=FALSE,J152,0)</f>
        <v>0</v>
      </c>
    </row>
    <row r="153" ht="12.75">
      <c r="A153" s="10"/>
      <c r="B153" s="49" t="s">
        <v>46</v>
      </c>
      <c r="C153" s="1"/>
      <c r="D153" s="1"/>
      <c r="E153" s="50" t="s">
        <v>202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 ht="12.75">
      <c r="A154" s="10"/>
      <c r="B154" s="49" t="s">
        <v>48</v>
      </c>
      <c r="C154" s="1"/>
      <c r="D154" s="1"/>
      <c r="E154" s="50" t="s">
        <v>203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 ht="12.75">
      <c r="A155" s="10"/>
      <c r="B155" s="49" t="s">
        <v>50</v>
      </c>
      <c r="C155" s="1"/>
      <c r="D155" s="1"/>
      <c r="E155" s="50" t="s">
        <v>204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thickBot="1" ht="12.75">
      <c r="A156" s="10"/>
      <c r="B156" s="51" t="s">
        <v>52</v>
      </c>
      <c r="C156" s="52"/>
      <c r="D156" s="52"/>
      <c r="E156" s="53" t="s">
        <v>53</v>
      </c>
      <c r="F156" s="52"/>
      <c r="G156" s="52"/>
      <c r="H156" s="54"/>
      <c r="I156" s="52"/>
      <c r="J156" s="54"/>
      <c r="K156" s="52"/>
      <c r="L156" s="52"/>
      <c r="M156" s="13"/>
      <c r="N156" s="2"/>
      <c r="O156" s="2"/>
      <c r="P156" s="2"/>
      <c r="Q156" s="2"/>
    </row>
    <row r="157" thickTop="1" ht="12.75">
      <c r="A157" s="10"/>
      <c r="B157" s="41">
        <v>25</v>
      </c>
      <c r="C157" s="42" t="s">
        <v>200</v>
      </c>
      <c r="D157" s="42" t="s">
        <v>105</v>
      </c>
      <c r="E157" s="42" t="s">
        <v>201</v>
      </c>
      <c r="F157" s="42" t="s">
        <v>7</v>
      </c>
      <c r="G157" s="43" t="s">
        <v>119</v>
      </c>
      <c r="H157" s="55">
        <v>11.731999999999999</v>
      </c>
      <c r="I157" s="56">
        <v>0</v>
      </c>
      <c r="J157" s="57">
        <f>ROUND(H157*I157,2)</f>
        <v>0</v>
      </c>
      <c r="K157" s="58">
        <v>0.20999999999999999</v>
      </c>
      <c r="L157" s="59">
        <f>ROUND(J157*1.21,2)</f>
        <v>0</v>
      </c>
      <c r="M157" s="13"/>
      <c r="N157" s="2"/>
      <c r="O157" s="2"/>
      <c r="P157" s="2"/>
      <c r="Q157" s="33">
        <f>IF(ISNUMBER(K157),IF(H157&gt;0,IF(I157&gt;0,J157,0),0),0)</f>
        <v>0</v>
      </c>
      <c r="R157" s="9">
        <f>IF(ISNUMBER(K157)=FALSE,J157,0)</f>
        <v>0</v>
      </c>
    </row>
    <row r="158" ht="12.75">
      <c r="A158" s="10"/>
      <c r="B158" s="49" t="s">
        <v>46</v>
      </c>
      <c r="C158" s="1"/>
      <c r="D158" s="1"/>
      <c r="E158" s="50" t="s">
        <v>195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 ht="12.75">
      <c r="A159" s="10"/>
      <c r="B159" s="49" t="s">
        <v>48</v>
      </c>
      <c r="C159" s="1"/>
      <c r="D159" s="1"/>
      <c r="E159" s="50" t="s">
        <v>205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 ht="12.75">
      <c r="A160" s="10"/>
      <c r="B160" s="49" t="s">
        <v>50</v>
      </c>
      <c r="C160" s="1"/>
      <c r="D160" s="1"/>
      <c r="E160" s="50" t="s">
        <v>204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thickBot="1" ht="12.75">
      <c r="A161" s="10"/>
      <c r="B161" s="51" t="s">
        <v>52</v>
      </c>
      <c r="C161" s="52"/>
      <c r="D161" s="52"/>
      <c r="E161" s="53" t="s">
        <v>53</v>
      </c>
      <c r="F161" s="52"/>
      <c r="G161" s="52"/>
      <c r="H161" s="54"/>
      <c r="I161" s="52"/>
      <c r="J161" s="54"/>
      <c r="K161" s="52"/>
      <c r="L161" s="52"/>
      <c r="M161" s="13"/>
      <c r="N161" s="2"/>
      <c r="O161" s="2"/>
      <c r="P161" s="2"/>
      <c r="Q161" s="2"/>
    </row>
    <row r="162" thickTop="1" ht="12.75">
      <c r="A162" s="10"/>
      <c r="B162" s="41">
        <v>26</v>
      </c>
      <c r="C162" s="42" t="s">
        <v>200</v>
      </c>
      <c r="D162" s="42" t="s">
        <v>108</v>
      </c>
      <c r="E162" s="42" t="s">
        <v>201</v>
      </c>
      <c r="F162" s="42" t="s">
        <v>7</v>
      </c>
      <c r="G162" s="43" t="s">
        <v>119</v>
      </c>
      <c r="H162" s="55">
        <v>10.055999999999999</v>
      </c>
      <c r="I162" s="56">
        <v>0</v>
      </c>
      <c r="J162" s="57">
        <f>ROUND(H162*I162,2)</f>
        <v>0</v>
      </c>
      <c r="K162" s="58">
        <v>0.20999999999999999</v>
      </c>
      <c r="L162" s="59">
        <f>ROUND(J162*1.21,2)</f>
        <v>0</v>
      </c>
      <c r="M162" s="13"/>
      <c r="N162" s="2"/>
      <c r="O162" s="2"/>
      <c r="P162" s="2"/>
      <c r="Q162" s="33">
        <f>IF(ISNUMBER(K162),IF(H162&gt;0,IF(I162&gt;0,J162,0),0),0)</f>
        <v>0</v>
      </c>
      <c r="R162" s="9">
        <f>IF(ISNUMBER(K162)=FALSE,J162,0)</f>
        <v>0</v>
      </c>
    </row>
    <row r="163" ht="12.75">
      <c r="A163" s="10"/>
      <c r="B163" s="49" t="s">
        <v>46</v>
      </c>
      <c r="C163" s="1"/>
      <c r="D163" s="1"/>
      <c r="E163" s="50" t="s">
        <v>206</v>
      </c>
      <c r="F163" s="1"/>
      <c r="G163" s="1"/>
      <c r="H163" s="40"/>
      <c r="I163" s="1"/>
      <c r="J163" s="40"/>
      <c r="K163" s="1"/>
      <c r="L163" s="1"/>
      <c r="M163" s="13"/>
      <c r="N163" s="2"/>
      <c r="O163" s="2"/>
      <c r="P163" s="2"/>
      <c r="Q163" s="2"/>
    </row>
    <row r="164" ht="12.75">
      <c r="A164" s="10"/>
      <c r="B164" s="49" t="s">
        <v>48</v>
      </c>
      <c r="C164" s="1"/>
      <c r="D164" s="1"/>
      <c r="E164" s="50" t="s">
        <v>207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 ht="12.75">
      <c r="A165" s="10"/>
      <c r="B165" s="49" t="s">
        <v>50</v>
      </c>
      <c r="C165" s="1"/>
      <c r="D165" s="1"/>
      <c r="E165" s="50" t="s">
        <v>208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 thickBot="1" ht="12.75">
      <c r="A166" s="10"/>
      <c r="B166" s="51" t="s">
        <v>52</v>
      </c>
      <c r="C166" s="52"/>
      <c r="D166" s="52"/>
      <c r="E166" s="53" t="s">
        <v>53</v>
      </c>
      <c r="F166" s="52"/>
      <c r="G166" s="52"/>
      <c r="H166" s="54"/>
      <c r="I166" s="52"/>
      <c r="J166" s="54"/>
      <c r="K166" s="52"/>
      <c r="L166" s="52"/>
      <c r="M166" s="13"/>
      <c r="N166" s="2"/>
      <c r="O166" s="2"/>
      <c r="P166" s="2"/>
      <c r="Q166" s="2"/>
    </row>
    <row r="167" thickTop="1" ht="12.75">
      <c r="A167" s="10"/>
      <c r="B167" s="41">
        <v>27</v>
      </c>
      <c r="C167" s="42" t="s">
        <v>200</v>
      </c>
      <c r="D167" s="42" t="s">
        <v>111</v>
      </c>
      <c r="E167" s="42" t="s">
        <v>201</v>
      </c>
      <c r="F167" s="42" t="s">
        <v>7</v>
      </c>
      <c r="G167" s="43" t="s">
        <v>119</v>
      </c>
      <c r="H167" s="55">
        <v>7.5419999999999998</v>
      </c>
      <c r="I167" s="56">
        <v>0</v>
      </c>
      <c r="J167" s="57">
        <f>ROUND(H167*I167,2)</f>
        <v>0</v>
      </c>
      <c r="K167" s="58">
        <v>0.20999999999999999</v>
      </c>
      <c r="L167" s="59">
        <f>ROUND(J167*1.21,2)</f>
        <v>0</v>
      </c>
      <c r="M167" s="13"/>
      <c r="N167" s="2"/>
      <c r="O167" s="2"/>
      <c r="P167" s="2"/>
      <c r="Q167" s="33">
        <f>IF(ISNUMBER(K167),IF(H167&gt;0,IF(I167&gt;0,J167,0),0),0)</f>
        <v>0</v>
      </c>
      <c r="R167" s="9">
        <f>IF(ISNUMBER(K167)=FALSE,J167,0)</f>
        <v>0</v>
      </c>
    </row>
    <row r="168" ht="12.75">
      <c r="A168" s="10"/>
      <c r="B168" s="49" t="s">
        <v>46</v>
      </c>
      <c r="C168" s="1"/>
      <c r="D168" s="1"/>
      <c r="E168" s="50" t="s">
        <v>209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 ht="12.75">
      <c r="A169" s="10"/>
      <c r="B169" s="49" t="s">
        <v>48</v>
      </c>
      <c r="C169" s="1"/>
      <c r="D169" s="1"/>
      <c r="E169" s="50" t="s">
        <v>210</v>
      </c>
      <c r="F169" s="1"/>
      <c r="G169" s="1"/>
      <c r="H169" s="40"/>
      <c r="I169" s="1"/>
      <c r="J169" s="40"/>
      <c r="K169" s="1"/>
      <c r="L169" s="1"/>
      <c r="M169" s="13"/>
      <c r="N169" s="2"/>
      <c r="O169" s="2"/>
      <c r="P169" s="2"/>
      <c r="Q169" s="2"/>
    </row>
    <row r="170" ht="12.75">
      <c r="A170" s="10"/>
      <c r="B170" s="49" t="s">
        <v>50</v>
      </c>
      <c r="C170" s="1"/>
      <c r="D170" s="1"/>
      <c r="E170" s="50" t="s">
        <v>204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 thickBot="1" ht="12.75">
      <c r="A171" s="10"/>
      <c r="B171" s="51" t="s">
        <v>52</v>
      </c>
      <c r="C171" s="52"/>
      <c r="D171" s="52"/>
      <c r="E171" s="53" t="s">
        <v>53</v>
      </c>
      <c r="F171" s="52"/>
      <c r="G171" s="52"/>
      <c r="H171" s="54"/>
      <c r="I171" s="52"/>
      <c r="J171" s="54"/>
      <c r="K171" s="52"/>
      <c r="L171" s="52"/>
      <c r="M171" s="13"/>
      <c r="N171" s="2"/>
      <c r="O171" s="2"/>
      <c r="P171" s="2"/>
      <c r="Q171" s="2"/>
    </row>
    <row r="172" thickTop="1" ht="12.75">
      <c r="A172" s="10"/>
      <c r="B172" s="41">
        <v>28</v>
      </c>
      <c r="C172" s="42" t="s">
        <v>211</v>
      </c>
      <c r="D172" s="42" t="s">
        <v>7</v>
      </c>
      <c r="E172" s="42" t="s">
        <v>212</v>
      </c>
      <c r="F172" s="42" t="s">
        <v>7</v>
      </c>
      <c r="G172" s="43" t="s">
        <v>119</v>
      </c>
      <c r="H172" s="55">
        <v>8</v>
      </c>
      <c r="I172" s="56">
        <v>0</v>
      </c>
      <c r="J172" s="57">
        <f>ROUND(H172*I172,2)</f>
        <v>0</v>
      </c>
      <c r="K172" s="58">
        <v>0.20999999999999999</v>
      </c>
      <c r="L172" s="59">
        <f>ROUND(J172*1.21,2)</f>
        <v>0</v>
      </c>
      <c r="M172" s="13"/>
      <c r="N172" s="2"/>
      <c r="O172" s="2"/>
      <c r="P172" s="2"/>
      <c r="Q172" s="33">
        <f>IF(ISNUMBER(K172),IF(H172&gt;0,IF(I172&gt;0,J172,0),0),0)</f>
        <v>0</v>
      </c>
      <c r="R172" s="9">
        <f>IF(ISNUMBER(K172)=FALSE,J172,0)</f>
        <v>0</v>
      </c>
    </row>
    <row r="173" ht="12.75">
      <c r="A173" s="10"/>
      <c r="B173" s="49" t="s">
        <v>46</v>
      </c>
      <c r="C173" s="1"/>
      <c r="D173" s="1"/>
      <c r="E173" s="50" t="s">
        <v>213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ht="12.75">
      <c r="A174" s="10"/>
      <c r="B174" s="49" t="s">
        <v>48</v>
      </c>
      <c r="C174" s="1"/>
      <c r="D174" s="1"/>
      <c r="E174" s="50" t="s">
        <v>214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 ht="12.75">
      <c r="A175" s="10"/>
      <c r="B175" s="49" t="s">
        <v>50</v>
      </c>
      <c r="C175" s="1"/>
      <c r="D175" s="1"/>
      <c r="E175" s="50" t="s">
        <v>215</v>
      </c>
      <c r="F175" s="1"/>
      <c r="G175" s="1"/>
      <c r="H175" s="40"/>
      <c r="I175" s="1"/>
      <c r="J175" s="40"/>
      <c r="K175" s="1"/>
      <c r="L175" s="1"/>
      <c r="M175" s="13"/>
      <c r="N175" s="2"/>
      <c r="O175" s="2"/>
      <c r="P175" s="2"/>
      <c r="Q175" s="2"/>
    </row>
    <row r="176" thickBot="1" ht="12.75">
      <c r="A176" s="10"/>
      <c r="B176" s="51" t="s">
        <v>52</v>
      </c>
      <c r="C176" s="52"/>
      <c r="D176" s="52"/>
      <c r="E176" s="53" t="s">
        <v>53</v>
      </c>
      <c r="F176" s="52"/>
      <c r="G176" s="52"/>
      <c r="H176" s="54"/>
      <c r="I176" s="52"/>
      <c r="J176" s="54"/>
      <c r="K176" s="52"/>
      <c r="L176" s="52"/>
      <c r="M176" s="13"/>
      <c r="N176" s="2"/>
      <c r="O176" s="2"/>
      <c r="P176" s="2"/>
      <c r="Q176" s="2"/>
    </row>
    <row r="177" thickTop="1" ht="12.75">
      <c r="A177" s="10"/>
      <c r="B177" s="41">
        <v>29</v>
      </c>
      <c r="C177" s="42" t="s">
        <v>216</v>
      </c>
      <c r="D177" s="42" t="s">
        <v>7</v>
      </c>
      <c r="E177" s="42" t="s">
        <v>217</v>
      </c>
      <c r="F177" s="42" t="s">
        <v>7</v>
      </c>
      <c r="G177" s="43" t="s">
        <v>119</v>
      </c>
      <c r="H177" s="55">
        <v>1.635</v>
      </c>
      <c r="I177" s="56">
        <v>0</v>
      </c>
      <c r="J177" s="57">
        <f>ROUND(H177*I177,2)</f>
        <v>0</v>
      </c>
      <c r="K177" s="58">
        <v>0.20999999999999999</v>
      </c>
      <c r="L177" s="59">
        <f>ROUND(J177*1.21,2)</f>
        <v>0</v>
      </c>
      <c r="M177" s="13"/>
      <c r="N177" s="2"/>
      <c r="O177" s="2"/>
      <c r="P177" s="2"/>
      <c r="Q177" s="33">
        <f>IF(ISNUMBER(K177),IF(H177&gt;0,IF(I177&gt;0,J177,0),0),0)</f>
        <v>0</v>
      </c>
      <c r="R177" s="9">
        <f>IF(ISNUMBER(K177)=FALSE,J177,0)</f>
        <v>0</v>
      </c>
    </row>
    <row r="178" ht="12.75">
      <c r="A178" s="10"/>
      <c r="B178" s="49" t="s">
        <v>46</v>
      </c>
      <c r="C178" s="1"/>
      <c r="D178" s="1"/>
      <c r="E178" s="50" t="s">
        <v>218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ht="12.75">
      <c r="A179" s="10"/>
      <c r="B179" s="49" t="s">
        <v>48</v>
      </c>
      <c r="C179" s="1"/>
      <c r="D179" s="1"/>
      <c r="E179" s="50" t="s">
        <v>219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 ht="12.75">
      <c r="A180" s="10"/>
      <c r="B180" s="49" t="s">
        <v>50</v>
      </c>
      <c r="C180" s="1"/>
      <c r="D180" s="1"/>
      <c r="E180" s="50" t="s">
        <v>220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 thickBot="1" ht="12.75">
      <c r="A181" s="10"/>
      <c r="B181" s="51" t="s">
        <v>52</v>
      </c>
      <c r="C181" s="52"/>
      <c r="D181" s="52"/>
      <c r="E181" s="53" t="s">
        <v>53</v>
      </c>
      <c r="F181" s="52"/>
      <c r="G181" s="52"/>
      <c r="H181" s="54"/>
      <c r="I181" s="52"/>
      <c r="J181" s="54"/>
      <c r="K181" s="52"/>
      <c r="L181" s="52"/>
      <c r="M181" s="13"/>
      <c r="N181" s="2"/>
      <c r="O181" s="2"/>
      <c r="P181" s="2"/>
      <c r="Q181" s="2"/>
    </row>
    <row r="182" thickTop="1" ht="12.75">
      <c r="A182" s="10"/>
      <c r="B182" s="41">
        <v>30</v>
      </c>
      <c r="C182" s="42" t="s">
        <v>221</v>
      </c>
      <c r="D182" s="42" t="s">
        <v>7</v>
      </c>
      <c r="E182" s="42" t="s">
        <v>222</v>
      </c>
      <c r="F182" s="42" t="s">
        <v>7</v>
      </c>
      <c r="G182" s="43" t="s">
        <v>138</v>
      </c>
      <c r="H182" s="55">
        <v>10.9</v>
      </c>
      <c r="I182" s="56">
        <v>0</v>
      </c>
      <c r="J182" s="57">
        <f>ROUND(H182*I182,2)</f>
        <v>0</v>
      </c>
      <c r="K182" s="58">
        <v>0.20999999999999999</v>
      </c>
      <c r="L182" s="59">
        <f>ROUND(J182*1.21,2)</f>
        <v>0</v>
      </c>
      <c r="M182" s="13"/>
      <c r="N182" s="2"/>
      <c r="O182" s="2"/>
      <c r="P182" s="2"/>
      <c r="Q182" s="33">
        <f>IF(ISNUMBER(K182),IF(H182&gt;0,IF(I182&gt;0,J182,0),0),0)</f>
        <v>0</v>
      </c>
      <c r="R182" s="9">
        <f>IF(ISNUMBER(K182)=FALSE,J182,0)</f>
        <v>0</v>
      </c>
    </row>
    <row r="183" ht="12.75">
      <c r="A183" s="10"/>
      <c r="B183" s="49" t="s">
        <v>46</v>
      </c>
      <c r="C183" s="1"/>
      <c r="D183" s="1"/>
      <c r="E183" s="50" t="s">
        <v>223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 ht="12.75">
      <c r="A184" s="10"/>
      <c r="B184" s="49" t="s">
        <v>48</v>
      </c>
      <c r="C184" s="1"/>
      <c r="D184" s="1"/>
      <c r="E184" s="50" t="s">
        <v>224</v>
      </c>
      <c r="F184" s="1"/>
      <c r="G184" s="1"/>
      <c r="H184" s="40"/>
      <c r="I184" s="1"/>
      <c r="J184" s="40"/>
      <c r="K184" s="1"/>
      <c r="L184" s="1"/>
      <c r="M184" s="13"/>
      <c r="N184" s="2"/>
      <c r="O184" s="2"/>
      <c r="P184" s="2"/>
      <c r="Q184" s="2"/>
    </row>
    <row r="185" ht="12.75">
      <c r="A185" s="10"/>
      <c r="B185" s="49" t="s">
        <v>50</v>
      </c>
      <c r="C185" s="1"/>
      <c r="D185" s="1"/>
      <c r="E185" s="50" t="s">
        <v>225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 thickBot="1" ht="12.75">
      <c r="A186" s="10"/>
      <c r="B186" s="51" t="s">
        <v>52</v>
      </c>
      <c r="C186" s="52"/>
      <c r="D186" s="52"/>
      <c r="E186" s="53" t="s">
        <v>53</v>
      </c>
      <c r="F186" s="52"/>
      <c r="G186" s="52"/>
      <c r="H186" s="54"/>
      <c r="I186" s="52"/>
      <c r="J186" s="54"/>
      <c r="K186" s="52"/>
      <c r="L186" s="52"/>
      <c r="M186" s="13"/>
      <c r="N186" s="2"/>
      <c r="O186" s="2"/>
      <c r="P186" s="2"/>
      <c r="Q186" s="2"/>
    </row>
    <row r="187" thickTop="1" thickBot="1" ht="25" customHeight="1">
      <c r="A187" s="10"/>
      <c r="B187" s="1"/>
      <c r="C187" s="60">
        <v>1</v>
      </c>
      <c r="D187" s="1"/>
      <c r="E187" s="60" t="s">
        <v>90</v>
      </c>
      <c r="F187" s="1"/>
      <c r="G187" s="61" t="s">
        <v>78</v>
      </c>
      <c r="H187" s="62">
        <f>J87+J92+J97+J102+J107+J112+J117+J122+J127+J132+J137+J142+J147+J152+J157+J162+J167+J172+J177+J182</f>
        <v>0</v>
      </c>
      <c r="I187" s="61" t="s">
        <v>79</v>
      </c>
      <c r="J187" s="63">
        <f>(L187-H187)</f>
        <v>0</v>
      </c>
      <c r="K187" s="61" t="s">
        <v>80</v>
      </c>
      <c r="L187" s="64">
        <f>ROUND((J87+J92+J97+J102+J107+J112+J117+J122+J127+J132+J137+J142+J147+J152+J157+J162+J167+J172+J177+J182)*1.21,2)</f>
        <v>0</v>
      </c>
      <c r="M187" s="13"/>
      <c r="N187" s="2"/>
      <c r="O187" s="2"/>
      <c r="P187" s="2"/>
      <c r="Q187" s="33">
        <f>0+Q87+Q92+Q97+Q102+Q107+Q112+Q117+Q122+Q127+Q132+Q137+Q142+Q147+Q152+Q157+Q162+Q167+Q172+Q177+Q182</f>
        <v>0</v>
      </c>
      <c r="R187" s="9">
        <f>0+R87+R92+R97+R102+R107+R112+R117+R122+R127+R132+R137+R142+R147+R152+R157+R162+R167+R172+R177+R182</f>
        <v>0</v>
      </c>
      <c r="S187" s="65">
        <f>Q187*(1+J187)+R187</f>
        <v>0</v>
      </c>
    </row>
    <row r="188" thickTop="1" thickBot="1" ht="25" customHeight="1">
      <c r="A188" s="10"/>
      <c r="B188" s="66"/>
      <c r="C188" s="66"/>
      <c r="D188" s="66"/>
      <c r="E188" s="66"/>
      <c r="F188" s="66"/>
      <c r="G188" s="67" t="s">
        <v>81</v>
      </c>
      <c r="H188" s="68">
        <f>0+J87+J92+J97+J102+J107+J112+J117+J122+J127+J132+J137+J142+J147+J152+J157+J162+J167+J172+J177+J182</f>
        <v>0</v>
      </c>
      <c r="I188" s="67" t="s">
        <v>82</v>
      </c>
      <c r="J188" s="69">
        <f>0+J187</f>
        <v>0</v>
      </c>
      <c r="K188" s="67" t="s">
        <v>83</v>
      </c>
      <c r="L188" s="70">
        <f>0+L187</f>
        <v>0</v>
      </c>
      <c r="M188" s="13"/>
      <c r="N188" s="2"/>
      <c r="O188" s="2"/>
      <c r="P188" s="2"/>
      <c r="Q188" s="2"/>
    </row>
    <row r="189" ht="40" customHeight="1">
      <c r="A189" s="10"/>
      <c r="B189" s="75" t="s">
        <v>226</v>
      </c>
      <c r="C189" s="1"/>
      <c r="D189" s="1"/>
      <c r="E189" s="1"/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 ht="12.75">
      <c r="A190" s="10"/>
      <c r="B190" s="41">
        <v>31</v>
      </c>
      <c r="C190" s="42" t="s">
        <v>227</v>
      </c>
      <c r="D190" s="42" t="s">
        <v>7</v>
      </c>
      <c r="E190" s="42" t="s">
        <v>228</v>
      </c>
      <c r="F190" s="42" t="s">
        <v>7</v>
      </c>
      <c r="G190" s="43" t="s">
        <v>119</v>
      </c>
      <c r="H190" s="44">
        <v>0.76000000000000001</v>
      </c>
      <c r="I190" s="45">
        <v>0</v>
      </c>
      <c r="J190" s="46">
        <f>ROUND(H190*I190,2)</f>
        <v>0</v>
      </c>
      <c r="K190" s="47">
        <v>0.20999999999999999</v>
      </c>
      <c r="L190" s="48">
        <f>ROUND(J190*1.21,2)</f>
        <v>0</v>
      </c>
      <c r="M190" s="13"/>
      <c r="N190" s="2"/>
      <c r="O190" s="2"/>
      <c r="P190" s="2"/>
      <c r="Q190" s="33">
        <f>IF(ISNUMBER(K190),IF(H190&gt;0,IF(I190&gt;0,J190,0),0),0)</f>
        <v>0</v>
      </c>
      <c r="R190" s="9">
        <f>IF(ISNUMBER(K190)=FALSE,J190,0)</f>
        <v>0</v>
      </c>
    </row>
    <row r="191" ht="12.75">
      <c r="A191" s="10"/>
      <c r="B191" s="49" t="s">
        <v>46</v>
      </c>
      <c r="C191" s="1"/>
      <c r="D191" s="1"/>
      <c r="E191" s="50" t="s">
        <v>229</v>
      </c>
      <c r="F191" s="1"/>
      <c r="G191" s="1"/>
      <c r="H191" s="40"/>
      <c r="I191" s="1"/>
      <c r="J191" s="40"/>
      <c r="K191" s="1"/>
      <c r="L191" s="1"/>
      <c r="M191" s="13"/>
      <c r="N191" s="2"/>
      <c r="O191" s="2"/>
      <c r="P191" s="2"/>
      <c r="Q191" s="2"/>
    </row>
    <row r="192" ht="12.75">
      <c r="A192" s="10"/>
      <c r="B192" s="49" t="s">
        <v>48</v>
      </c>
      <c r="C192" s="1"/>
      <c r="D192" s="1"/>
      <c r="E192" s="50" t="s">
        <v>230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 ht="12.75">
      <c r="A193" s="10"/>
      <c r="B193" s="49" t="s">
        <v>50</v>
      </c>
      <c r="C193" s="1"/>
      <c r="D193" s="1"/>
      <c r="E193" s="50" t="s">
        <v>231</v>
      </c>
      <c r="F193" s="1"/>
      <c r="G193" s="1"/>
      <c r="H193" s="40"/>
      <c r="I193" s="1"/>
      <c r="J193" s="40"/>
      <c r="K193" s="1"/>
      <c r="L193" s="1"/>
      <c r="M193" s="13"/>
      <c r="N193" s="2"/>
      <c r="O193" s="2"/>
      <c r="P193" s="2"/>
      <c r="Q193" s="2"/>
    </row>
    <row r="194" thickBot="1" ht="12.75">
      <c r="A194" s="10"/>
      <c r="B194" s="51" t="s">
        <v>52</v>
      </c>
      <c r="C194" s="52"/>
      <c r="D194" s="52"/>
      <c r="E194" s="53" t="s">
        <v>53</v>
      </c>
      <c r="F194" s="52"/>
      <c r="G194" s="52"/>
      <c r="H194" s="54"/>
      <c r="I194" s="52"/>
      <c r="J194" s="54"/>
      <c r="K194" s="52"/>
      <c r="L194" s="52"/>
      <c r="M194" s="13"/>
      <c r="N194" s="2"/>
      <c r="O194" s="2"/>
      <c r="P194" s="2"/>
      <c r="Q194" s="2"/>
    </row>
    <row r="195" thickTop="1" ht="12.75">
      <c r="A195" s="10"/>
      <c r="B195" s="41">
        <v>32</v>
      </c>
      <c r="C195" s="42" t="s">
        <v>232</v>
      </c>
      <c r="D195" s="42" t="s">
        <v>7</v>
      </c>
      <c r="E195" s="42" t="s">
        <v>233</v>
      </c>
      <c r="F195" s="42" t="s">
        <v>7</v>
      </c>
      <c r="G195" s="43" t="s">
        <v>119</v>
      </c>
      <c r="H195" s="55">
        <v>0.084000000000000005</v>
      </c>
      <c r="I195" s="56">
        <v>0</v>
      </c>
      <c r="J195" s="57">
        <f>ROUND(H195*I195,2)</f>
        <v>0</v>
      </c>
      <c r="K195" s="58">
        <v>0.20999999999999999</v>
      </c>
      <c r="L195" s="59">
        <f>ROUND(J195*1.21,2)</f>
        <v>0</v>
      </c>
      <c r="M195" s="13"/>
      <c r="N195" s="2"/>
      <c r="O195" s="2"/>
      <c r="P195" s="2"/>
      <c r="Q195" s="33">
        <f>IF(ISNUMBER(K195),IF(H195&gt;0,IF(I195&gt;0,J195,0),0),0)</f>
        <v>0</v>
      </c>
      <c r="R195" s="9">
        <f>IF(ISNUMBER(K195)=FALSE,J195,0)</f>
        <v>0</v>
      </c>
    </row>
    <row r="196" ht="12.75">
      <c r="A196" s="10"/>
      <c r="B196" s="49" t="s">
        <v>46</v>
      </c>
      <c r="C196" s="1"/>
      <c r="D196" s="1"/>
      <c r="E196" s="50" t="s">
        <v>7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 ht="12.75">
      <c r="A197" s="10"/>
      <c r="B197" s="49" t="s">
        <v>48</v>
      </c>
      <c r="C197" s="1"/>
      <c r="D197" s="1"/>
      <c r="E197" s="50" t="s">
        <v>234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 ht="12.75">
      <c r="A198" s="10"/>
      <c r="B198" s="49" t="s">
        <v>50</v>
      </c>
      <c r="C198" s="1"/>
      <c r="D198" s="1"/>
      <c r="E198" s="50" t="s">
        <v>231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 thickBot="1" ht="12.75">
      <c r="A199" s="10"/>
      <c r="B199" s="51" t="s">
        <v>52</v>
      </c>
      <c r="C199" s="52"/>
      <c r="D199" s="52"/>
      <c r="E199" s="53" t="s">
        <v>53</v>
      </c>
      <c r="F199" s="52"/>
      <c r="G199" s="52"/>
      <c r="H199" s="54"/>
      <c r="I199" s="52"/>
      <c r="J199" s="54"/>
      <c r="K199" s="52"/>
      <c r="L199" s="52"/>
      <c r="M199" s="13"/>
      <c r="N199" s="2"/>
      <c r="O199" s="2"/>
      <c r="P199" s="2"/>
      <c r="Q199" s="2"/>
    </row>
    <row r="200" thickTop="1" ht="12.75">
      <c r="A200" s="10"/>
      <c r="B200" s="41">
        <v>33</v>
      </c>
      <c r="C200" s="42" t="s">
        <v>235</v>
      </c>
      <c r="D200" s="42" t="s">
        <v>7</v>
      </c>
      <c r="E200" s="42" t="s">
        <v>236</v>
      </c>
      <c r="F200" s="42" t="s">
        <v>7</v>
      </c>
      <c r="G200" s="43" t="s">
        <v>119</v>
      </c>
      <c r="H200" s="55">
        <v>21</v>
      </c>
      <c r="I200" s="56">
        <v>0</v>
      </c>
      <c r="J200" s="57">
        <f>ROUND(H200*I200,2)</f>
        <v>0</v>
      </c>
      <c r="K200" s="58">
        <v>0.20999999999999999</v>
      </c>
      <c r="L200" s="59">
        <f>ROUND(J200*1.21,2)</f>
        <v>0</v>
      </c>
      <c r="M200" s="13"/>
      <c r="N200" s="2"/>
      <c r="O200" s="2"/>
      <c r="P200" s="2"/>
      <c r="Q200" s="33">
        <f>IF(ISNUMBER(K200),IF(H200&gt;0,IF(I200&gt;0,J200,0),0),0)</f>
        <v>0</v>
      </c>
      <c r="R200" s="9">
        <f>IF(ISNUMBER(K200)=FALSE,J200,0)</f>
        <v>0</v>
      </c>
    </row>
    <row r="201" ht="12.75">
      <c r="A201" s="10"/>
      <c r="B201" s="49" t="s">
        <v>46</v>
      </c>
      <c r="C201" s="1"/>
      <c r="D201" s="1"/>
      <c r="E201" s="50" t="s">
        <v>237</v>
      </c>
      <c r="F201" s="1"/>
      <c r="G201" s="1"/>
      <c r="H201" s="40"/>
      <c r="I201" s="1"/>
      <c r="J201" s="40"/>
      <c r="K201" s="1"/>
      <c r="L201" s="1"/>
      <c r="M201" s="13"/>
      <c r="N201" s="2"/>
      <c r="O201" s="2"/>
      <c r="P201" s="2"/>
      <c r="Q201" s="2"/>
    </row>
    <row r="202" ht="12.75">
      <c r="A202" s="10"/>
      <c r="B202" s="49" t="s">
        <v>48</v>
      </c>
      <c r="C202" s="1"/>
      <c r="D202" s="1"/>
      <c r="E202" s="50" t="s">
        <v>238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 ht="12.75">
      <c r="A203" s="10"/>
      <c r="B203" s="49" t="s">
        <v>50</v>
      </c>
      <c r="C203" s="1"/>
      <c r="D203" s="1"/>
      <c r="E203" s="50" t="s">
        <v>239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 thickBot="1" ht="12.75">
      <c r="A204" s="10"/>
      <c r="B204" s="51" t="s">
        <v>52</v>
      </c>
      <c r="C204" s="52"/>
      <c r="D204" s="52"/>
      <c r="E204" s="53" t="s">
        <v>53</v>
      </c>
      <c r="F204" s="52"/>
      <c r="G204" s="52"/>
      <c r="H204" s="54"/>
      <c r="I204" s="52"/>
      <c r="J204" s="54"/>
      <c r="K204" s="52"/>
      <c r="L204" s="52"/>
      <c r="M204" s="13"/>
      <c r="N204" s="2"/>
      <c r="O204" s="2"/>
      <c r="P204" s="2"/>
      <c r="Q204" s="2"/>
    </row>
    <row r="205" thickTop="1" ht="12.75">
      <c r="A205" s="10"/>
      <c r="B205" s="41">
        <v>34</v>
      </c>
      <c r="C205" s="42" t="s">
        <v>240</v>
      </c>
      <c r="D205" s="42" t="s">
        <v>7</v>
      </c>
      <c r="E205" s="42" t="s">
        <v>241</v>
      </c>
      <c r="F205" s="42" t="s">
        <v>7</v>
      </c>
      <c r="G205" s="43" t="s">
        <v>153</v>
      </c>
      <c r="H205" s="55">
        <v>23.103000000000002</v>
      </c>
      <c r="I205" s="56">
        <v>0</v>
      </c>
      <c r="J205" s="57">
        <f>ROUND(H205*I205,2)</f>
        <v>0</v>
      </c>
      <c r="K205" s="58">
        <v>0.20999999999999999</v>
      </c>
      <c r="L205" s="59">
        <f>ROUND(J205*1.21,2)</f>
        <v>0</v>
      </c>
      <c r="M205" s="13"/>
      <c r="N205" s="2"/>
      <c r="O205" s="2"/>
      <c r="P205" s="2"/>
      <c r="Q205" s="33">
        <f>IF(ISNUMBER(K205),IF(H205&gt;0,IF(I205&gt;0,J205,0),0),0)</f>
        <v>0</v>
      </c>
      <c r="R205" s="9">
        <f>IF(ISNUMBER(K205)=FALSE,J205,0)</f>
        <v>0</v>
      </c>
    </row>
    <row r="206" ht="12.75">
      <c r="A206" s="10"/>
      <c r="B206" s="49" t="s">
        <v>46</v>
      </c>
      <c r="C206" s="1"/>
      <c r="D206" s="1"/>
      <c r="E206" s="50" t="s">
        <v>242</v>
      </c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 ht="12.75">
      <c r="A207" s="10"/>
      <c r="B207" s="49" t="s">
        <v>48</v>
      </c>
      <c r="C207" s="1"/>
      <c r="D207" s="1"/>
      <c r="E207" s="50" t="s">
        <v>243</v>
      </c>
      <c r="F207" s="1"/>
      <c r="G207" s="1"/>
      <c r="H207" s="40"/>
      <c r="I207" s="1"/>
      <c r="J207" s="40"/>
      <c r="K207" s="1"/>
      <c r="L207" s="1"/>
      <c r="M207" s="13"/>
      <c r="N207" s="2"/>
      <c r="O207" s="2"/>
      <c r="P207" s="2"/>
      <c r="Q207" s="2"/>
    </row>
    <row r="208" ht="12.75">
      <c r="A208" s="10"/>
      <c r="B208" s="49" t="s">
        <v>50</v>
      </c>
      <c r="C208" s="1"/>
      <c r="D208" s="1"/>
      <c r="E208" s="50" t="s">
        <v>244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 thickBot="1" ht="12.75">
      <c r="A209" s="10"/>
      <c r="B209" s="51" t="s">
        <v>52</v>
      </c>
      <c r="C209" s="52"/>
      <c r="D209" s="52"/>
      <c r="E209" s="53" t="s">
        <v>53</v>
      </c>
      <c r="F209" s="52"/>
      <c r="G209" s="52"/>
      <c r="H209" s="54"/>
      <c r="I209" s="52"/>
      <c r="J209" s="54"/>
      <c r="K209" s="52"/>
      <c r="L209" s="52"/>
      <c r="M209" s="13"/>
      <c r="N209" s="2"/>
      <c r="O209" s="2"/>
      <c r="P209" s="2"/>
      <c r="Q209" s="2"/>
    </row>
    <row r="210" thickTop="1" ht="12.75">
      <c r="A210" s="10"/>
      <c r="B210" s="41">
        <v>35</v>
      </c>
      <c r="C210" s="42" t="s">
        <v>245</v>
      </c>
      <c r="D210" s="42" t="s">
        <v>7</v>
      </c>
      <c r="E210" s="42" t="s">
        <v>246</v>
      </c>
      <c r="F210" s="42" t="s">
        <v>7</v>
      </c>
      <c r="G210" s="43" t="s">
        <v>119</v>
      </c>
      <c r="H210" s="55">
        <v>2.7650000000000001</v>
      </c>
      <c r="I210" s="56">
        <v>0</v>
      </c>
      <c r="J210" s="57">
        <f>ROUND(H210*I210,2)</f>
        <v>0</v>
      </c>
      <c r="K210" s="58">
        <v>0.20999999999999999</v>
      </c>
      <c r="L210" s="59">
        <f>ROUND(J210*1.21,2)</f>
        <v>0</v>
      </c>
      <c r="M210" s="13"/>
      <c r="N210" s="2"/>
      <c r="O210" s="2"/>
      <c r="P210" s="2"/>
      <c r="Q210" s="33">
        <f>IF(ISNUMBER(K210),IF(H210&gt;0,IF(I210&gt;0,J210,0),0),0)</f>
        <v>0</v>
      </c>
      <c r="R210" s="9">
        <f>IF(ISNUMBER(K210)=FALSE,J210,0)</f>
        <v>0</v>
      </c>
    </row>
    <row r="211" ht="12.75">
      <c r="A211" s="10"/>
      <c r="B211" s="49" t="s">
        <v>46</v>
      </c>
      <c r="C211" s="1"/>
      <c r="D211" s="1"/>
      <c r="E211" s="50" t="s">
        <v>247</v>
      </c>
      <c r="F211" s="1"/>
      <c r="G211" s="1"/>
      <c r="H211" s="40"/>
      <c r="I211" s="1"/>
      <c r="J211" s="40"/>
      <c r="K211" s="1"/>
      <c r="L211" s="1"/>
      <c r="M211" s="13"/>
      <c r="N211" s="2"/>
      <c r="O211" s="2"/>
      <c r="P211" s="2"/>
      <c r="Q211" s="2"/>
    </row>
    <row r="212" ht="12.75">
      <c r="A212" s="10"/>
      <c r="B212" s="49" t="s">
        <v>48</v>
      </c>
      <c r="C212" s="1"/>
      <c r="D212" s="1"/>
      <c r="E212" s="50" t="s">
        <v>248</v>
      </c>
      <c r="F212" s="1"/>
      <c r="G212" s="1"/>
      <c r="H212" s="40"/>
      <c r="I212" s="1"/>
      <c r="J212" s="40"/>
      <c r="K212" s="1"/>
      <c r="L212" s="1"/>
      <c r="M212" s="13"/>
      <c r="N212" s="2"/>
      <c r="O212" s="2"/>
      <c r="P212" s="2"/>
      <c r="Q212" s="2"/>
    </row>
    <row r="213" ht="12.75">
      <c r="A213" s="10"/>
      <c r="B213" s="49" t="s">
        <v>50</v>
      </c>
      <c r="C213" s="1"/>
      <c r="D213" s="1"/>
      <c r="E213" s="50" t="s">
        <v>249</v>
      </c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 thickBot="1" ht="12.75">
      <c r="A214" s="10"/>
      <c r="B214" s="51" t="s">
        <v>52</v>
      </c>
      <c r="C214" s="52"/>
      <c r="D214" s="52"/>
      <c r="E214" s="53" t="s">
        <v>53</v>
      </c>
      <c r="F214" s="52"/>
      <c r="G214" s="52"/>
      <c r="H214" s="54"/>
      <c r="I214" s="52"/>
      <c r="J214" s="54"/>
      <c r="K214" s="52"/>
      <c r="L214" s="52"/>
      <c r="M214" s="13"/>
      <c r="N214" s="2"/>
      <c r="O214" s="2"/>
      <c r="P214" s="2"/>
      <c r="Q214" s="2"/>
    </row>
    <row r="215" thickTop="1" ht="12.75">
      <c r="A215" s="10"/>
      <c r="B215" s="41">
        <v>36</v>
      </c>
      <c r="C215" s="42" t="s">
        <v>250</v>
      </c>
      <c r="D215" s="42" t="s">
        <v>7</v>
      </c>
      <c r="E215" s="42" t="s">
        <v>251</v>
      </c>
      <c r="F215" s="42" t="s">
        <v>7</v>
      </c>
      <c r="G215" s="43" t="s">
        <v>119</v>
      </c>
      <c r="H215" s="55">
        <v>15.699999999999999</v>
      </c>
      <c r="I215" s="56">
        <v>0</v>
      </c>
      <c r="J215" s="57">
        <f>ROUND(H215*I215,2)</f>
        <v>0</v>
      </c>
      <c r="K215" s="58">
        <v>0.20999999999999999</v>
      </c>
      <c r="L215" s="59">
        <f>ROUND(J215*1.21,2)</f>
        <v>0</v>
      </c>
      <c r="M215" s="13"/>
      <c r="N215" s="2"/>
      <c r="O215" s="2"/>
      <c r="P215" s="2"/>
      <c r="Q215" s="33">
        <f>IF(ISNUMBER(K215),IF(H215&gt;0,IF(I215&gt;0,J215,0),0),0)</f>
        <v>0</v>
      </c>
      <c r="R215" s="9">
        <f>IF(ISNUMBER(K215)=FALSE,J215,0)</f>
        <v>0</v>
      </c>
    </row>
    <row r="216" ht="12.75">
      <c r="A216" s="10"/>
      <c r="B216" s="49" t="s">
        <v>46</v>
      </c>
      <c r="C216" s="1"/>
      <c r="D216" s="1"/>
      <c r="E216" s="50" t="s">
        <v>247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 ht="12.75">
      <c r="A217" s="10"/>
      <c r="B217" s="49" t="s">
        <v>48</v>
      </c>
      <c r="C217" s="1"/>
      <c r="D217" s="1"/>
      <c r="E217" s="50" t="s">
        <v>252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 ht="12.75">
      <c r="A218" s="10"/>
      <c r="B218" s="49" t="s">
        <v>50</v>
      </c>
      <c r="C218" s="1"/>
      <c r="D218" s="1"/>
      <c r="E218" s="50" t="s">
        <v>249</v>
      </c>
      <c r="F218" s="1"/>
      <c r="G218" s="1"/>
      <c r="H218" s="40"/>
      <c r="I218" s="1"/>
      <c r="J218" s="40"/>
      <c r="K218" s="1"/>
      <c r="L218" s="1"/>
      <c r="M218" s="13"/>
      <c r="N218" s="2"/>
      <c r="O218" s="2"/>
      <c r="P218" s="2"/>
      <c r="Q218" s="2"/>
    </row>
    <row r="219" thickBot="1" ht="12.75">
      <c r="A219" s="10"/>
      <c r="B219" s="51" t="s">
        <v>52</v>
      </c>
      <c r="C219" s="52"/>
      <c r="D219" s="52"/>
      <c r="E219" s="53" t="s">
        <v>53</v>
      </c>
      <c r="F219" s="52"/>
      <c r="G219" s="52"/>
      <c r="H219" s="54"/>
      <c r="I219" s="52"/>
      <c r="J219" s="54"/>
      <c r="K219" s="52"/>
      <c r="L219" s="52"/>
      <c r="M219" s="13"/>
      <c r="N219" s="2"/>
      <c r="O219" s="2"/>
      <c r="P219" s="2"/>
      <c r="Q219" s="2"/>
    </row>
    <row r="220" thickTop="1" ht="12.75">
      <c r="A220" s="10"/>
      <c r="B220" s="41">
        <v>37</v>
      </c>
      <c r="C220" s="42" t="s">
        <v>253</v>
      </c>
      <c r="D220" s="42" t="s">
        <v>7</v>
      </c>
      <c r="E220" s="42" t="s">
        <v>254</v>
      </c>
      <c r="F220" s="42" t="s">
        <v>7</v>
      </c>
      <c r="G220" s="43" t="s">
        <v>101</v>
      </c>
      <c r="H220" s="55">
        <v>3.1400000000000001</v>
      </c>
      <c r="I220" s="56">
        <v>0</v>
      </c>
      <c r="J220" s="57">
        <f>ROUND(H220*I220,2)</f>
        <v>0</v>
      </c>
      <c r="K220" s="58">
        <v>0.20999999999999999</v>
      </c>
      <c r="L220" s="59">
        <f>ROUND(J220*1.21,2)</f>
        <v>0</v>
      </c>
      <c r="M220" s="13"/>
      <c r="N220" s="2"/>
      <c r="O220" s="2"/>
      <c r="P220" s="2"/>
      <c r="Q220" s="33">
        <f>IF(ISNUMBER(K220),IF(H220&gt;0,IF(I220&gt;0,J220,0),0),0)</f>
        <v>0</v>
      </c>
      <c r="R220" s="9">
        <f>IF(ISNUMBER(K220)=FALSE,J220,0)</f>
        <v>0</v>
      </c>
    </row>
    <row r="221" ht="12.75">
      <c r="A221" s="10"/>
      <c r="B221" s="49" t="s">
        <v>46</v>
      </c>
      <c r="C221" s="1"/>
      <c r="D221" s="1"/>
      <c r="E221" s="50" t="s">
        <v>255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 ht="12.75">
      <c r="A222" s="10"/>
      <c r="B222" s="49" t="s">
        <v>48</v>
      </c>
      <c r="C222" s="1"/>
      <c r="D222" s="1"/>
      <c r="E222" s="50" t="s">
        <v>256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 ht="12.75">
      <c r="A223" s="10"/>
      <c r="B223" s="49" t="s">
        <v>50</v>
      </c>
      <c r="C223" s="1"/>
      <c r="D223" s="1"/>
      <c r="E223" s="50" t="s">
        <v>257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 thickBot="1" ht="12.75">
      <c r="A224" s="10"/>
      <c r="B224" s="51" t="s">
        <v>52</v>
      </c>
      <c r="C224" s="52"/>
      <c r="D224" s="52"/>
      <c r="E224" s="53" t="s">
        <v>53</v>
      </c>
      <c r="F224" s="52"/>
      <c r="G224" s="52"/>
      <c r="H224" s="54"/>
      <c r="I224" s="52"/>
      <c r="J224" s="54"/>
      <c r="K224" s="52"/>
      <c r="L224" s="52"/>
      <c r="M224" s="13"/>
      <c r="N224" s="2"/>
      <c r="O224" s="2"/>
      <c r="P224" s="2"/>
      <c r="Q224" s="2"/>
    </row>
    <row r="225" thickTop="1" ht="12.75">
      <c r="A225" s="10"/>
      <c r="B225" s="41">
        <v>38</v>
      </c>
      <c r="C225" s="42" t="s">
        <v>258</v>
      </c>
      <c r="D225" s="42" t="s">
        <v>7</v>
      </c>
      <c r="E225" s="42" t="s">
        <v>259</v>
      </c>
      <c r="F225" s="42" t="s">
        <v>7</v>
      </c>
      <c r="G225" s="43" t="s">
        <v>138</v>
      </c>
      <c r="H225" s="55">
        <v>63</v>
      </c>
      <c r="I225" s="56">
        <v>0</v>
      </c>
      <c r="J225" s="57">
        <f>ROUND(H225*I225,2)</f>
        <v>0</v>
      </c>
      <c r="K225" s="58">
        <v>0.20999999999999999</v>
      </c>
      <c r="L225" s="59">
        <f>ROUND(J225*1.21,2)</f>
        <v>0</v>
      </c>
      <c r="M225" s="13"/>
      <c r="N225" s="2"/>
      <c r="O225" s="2"/>
      <c r="P225" s="2"/>
      <c r="Q225" s="33">
        <f>IF(ISNUMBER(K225),IF(H225&gt;0,IF(I225&gt;0,J225,0),0),0)</f>
        <v>0</v>
      </c>
      <c r="R225" s="9">
        <f>IF(ISNUMBER(K225)=FALSE,J225,0)</f>
        <v>0</v>
      </c>
    </row>
    <row r="226" ht="12.75">
      <c r="A226" s="10"/>
      <c r="B226" s="49" t="s">
        <v>46</v>
      </c>
      <c r="C226" s="1"/>
      <c r="D226" s="1"/>
      <c r="E226" s="50" t="s">
        <v>260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 ht="12.75">
      <c r="A227" s="10"/>
      <c r="B227" s="49" t="s">
        <v>48</v>
      </c>
      <c r="C227" s="1"/>
      <c r="D227" s="1"/>
      <c r="E227" s="50" t="s">
        <v>261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 ht="12.75">
      <c r="A228" s="10"/>
      <c r="B228" s="49" t="s">
        <v>50</v>
      </c>
      <c r="C228" s="1"/>
      <c r="D228" s="1"/>
      <c r="E228" s="50" t="s">
        <v>262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 thickBot="1" ht="12.75">
      <c r="A229" s="10"/>
      <c r="B229" s="51" t="s">
        <v>52</v>
      </c>
      <c r="C229" s="52"/>
      <c r="D229" s="52"/>
      <c r="E229" s="53" t="s">
        <v>53</v>
      </c>
      <c r="F229" s="52"/>
      <c r="G229" s="52"/>
      <c r="H229" s="54"/>
      <c r="I229" s="52"/>
      <c r="J229" s="54"/>
      <c r="K229" s="52"/>
      <c r="L229" s="52"/>
      <c r="M229" s="13"/>
      <c r="N229" s="2"/>
      <c r="O229" s="2"/>
      <c r="P229" s="2"/>
      <c r="Q229" s="2"/>
    </row>
    <row r="230" thickTop="1" ht="12.75">
      <c r="A230" s="10"/>
      <c r="B230" s="41">
        <v>39</v>
      </c>
      <c r="C230" s="42" t="s">
        <v>263</v>
      </c>
      <c r="D230" s="42" t="s">
        <v>7</v>
      </c>
      <c r="E230" s="42" t="s">
        <v>264</v>
      </c>
      <c r="F230" s="42" t="s">
        <v>7</v>
      </c>
      <c r="G230" s="43" t="s">
        <v>138</v>
      </c>
      <c r="H230" s="55">
        <v>50.280000000000001</v>
      </c>
      <c r="I230" s="56">
        <v>0</v>
      </c>
      <c r="J230" s="57">
        <f>ROUND(H230*I230,2)</f>
        <v>0</v>
      </c>
      <c r="K230" s="58">
        <v>0.20999999999999999</v>
      </c>
      <c r="L230" s="59">
        <f>ROUND(J230*1.21,2)</f>
        <v>0</v>
      </c>
      <c r="M230" s="13"/>
      <c r="N230" s="2"/>
      <c r="O230" s="2"/>
      <c r="P230" s="2"/>
      <c r="Q230" s="33">
        <f>IF(ISNUMBER(K230),IF(H230&gt;0,IF(I230&gt;0,J230,0),0),0)</f>
        <v>0</v>
      </c>
      <c r="R230" s="9">
        <f>IF(ISNUMBER(K230)=FALSE,J230,0)</f>
        <v>0</v>
      </c>
    </row>
    <row r="231" ht="12.75">
      <c r="A231" s="10"/>
      <c r="B231" s="49" t="s">
        <v>46</v>
      </c>
      <c r="C231" s="1"/>
      <c r="D231" s="1"/>
      <c r="E231" s="50" t="s">
        <v>265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 ht="12.75">
      <c r="A232" s="10"/>
      <c r="B232" s="49" t="s">
        <v>48</v>
      </c>
      <c r="C232" s="1"/>
      <c r="D232" s="1"/>
      <c r="E232" s="50" t="s">
        <v>266</v>
      </c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 ht="12.75">
      <c r="A233" s="10"/>
      <c r="B233" s="49" t="s">
        <v>50</v>
      </c>
      <c r="C233" s="1"/>
      <c r="D233" s="1"/>
      <c r="E233" s="50" t="s">
        <v>262</v>
      </c>
      <c r="F233" s="1"/>
      <c r="G233" s="1"/>
      <c r="H233" s="40"/>
      <c r="I233" s="1"/>
      <c r="J233" s="40"/>
      <c r="K233" s="1"/>
      <c r="L233" s="1"/>
      <c r="M233" s="13"/>
      <c r="N233" s="2"/>
      <c r="O233" s="2"/>
      <c r="P233" s="2"/>
      <c r="Q233" s="2"/>
    </row>
    <row r="234" thickBot="1" ht="12.75">
      <c r="A234" s="10"/>
      <c r="B234" s="51" t="s">
        <v>52</v>
      </c>
      <c r="C234" s="52"/>
      <c r="D234" s="52"/>
      <c r="E234" s="53" t="s">
        <v>53</v>
      </c>
      <c r="F234" s="52"/>
      <c r="G234" s="52"/>
      <c r="H234" s="54"/>
      <c r="I234" s="52"/>
      <c r="J234" s="54"/>
      <c r="K234" s="52"/>
      <c r="L234" s="52"/>
      <c r="M234" s="13"/>
      <c r="N234" s="2"/>
      <c r="O234" s="2"/>
      <c r="P234" s="2"/>
      <c r="Q234" s="2"/>
    </row>
    <row r="235" thickTop="1" ht="12.75">
      <c r="A235" s="10"/>
      <c r="B235" s="41">
        <v>40</v>
      </c>
      <c r="C235" s="42" t="s">
        <v>267</v>
      </c>
      <c r="D235" s="42" t="s">
        <v>7</v>
      </c>
      <c r="E235" s="42" t="s">
        <v>268</v>
      </c>
      <c r="F235" s="42" t="s">
        <v>7</v>
      </c>
      <c r="G235" s="43" t="s">
        <v>138</v>
      </c>
      <c r="H235" s="55">
        <v>25.140000000000001</v>
      </c>
      <c r="I235" s="56">
        <v>0</v>
      </c>
      <c r="J235" s="57">
        <f>ROUND(H235*I235,2)</f>
        <v>0</v>
      </c>
      <c r="K235" s="58">
        <v>0.20999999999999999</v>
      </c>
      <c r="L235" s="59">
        <f>ROUND(J235*1.21,2)</f>
        <v>0</v>
      </c>
      <c r="M235" s="13"/>
      <c r="N235" s="2"/>
      <c r="O235" s="2"/>
      <c r="P235" s="2"/>
      <c r="Q235" s="33">
        <f>IF(ISNUMBER(K235),IF(H235&gt;0,IF(I235&gt;0,J235,0),0),0)</f>
        <v>0</v>
      </c>
      <c r="R235" s="9">
        <f>IF(ISNUMBER(K235)=FALSE,J235,0)</f>
        <v>0</v>
      </c>
    </row>
    <row r="236" ht="12.75">
      <c r="A236" s="10"/>
      <c r="B236" s="49" t="s">
        <v>46</v>
      </c>
      <c r="C236" s="1"/>
      <c r="D236" s="1"/>
      <c r="E236" s="50" t="s">
        <v>269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 ht="12.75">
      <c r="A237" s="10"/>
      <c r="B237" s="49" t="s">
        <v>48</v>
      </c>
      <c r="C237" s="1"/>
      <c r="D237" s="1"/>
      <c r="E237" s="50" t="s">
        <v>270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 ht="12.75">
      <c r="A238" s="10"/>
      <c r="B238" s="49" t="s">
        <v>50</v>
      </c>
      <c r="C238" s="1"/>
      <c r="D238" s="1"/>
      <c r="E238" s="50" t="s">
        <v>271</v>
      </c>
      <c r="F238" s="1"/>
      <c r="G238" s="1"/>
      <c r="H238" s="40"/>
      <c r="I238" s="1"/>
      <c r="J238" s="40"/>
      <c r="K238" s="1"/>
      <c r="L238" s="1"/>
      <c r="M238" s="13"/>
      <c r="N238" s="2"/>
      <c r="O238" s="2"/>
      <c r="P238" s="2"/>
      <c r="Q238" s="2"/>
    </row>
    <row r="239" thickBot="1" ht="12.75">
      <c r="A239" s="10"/>
      <c r="B239" s="51" t="s">
        <v>52</v>
      </c>
      <c r="C239" s="52"/>
      <c r="D239" s="52"/>
      <c r="E239" s="53" t="s">
        <v>53</v>
      </c>
      <c r="F239" s="52"/>
      <c r="G239" s="52"/>
      <c r="H239" s="54"/>
      <c r="I239" s="52"/>
      <c r="J239" s="54"/>
      <c r="K239" s="52"/>
      <c r="L239" s="52"/>
      <c r="M239" s="13"/>
      <c r="N239" s="2"/>
      <c r="O239" s="2"/>
      <c r="P239" s="2"/>
      <c r="Q239" s="2"/>
    </row>
    <row r="240" thickTop="1" thickBot="1" ht="25" customHeight="1">
      <c r="A240" s="10"/>
      <c r="B240" s="1"/>
      <c r="C240" s="60">
        <v>2</v>
      </c>
      <c r="D240" s="1"/>
      <c r="E240" s="60" t="s">
        <v>91</v>
      </c>
      <c r="F240" s="1"/>
      <c r="G240" s="61" t="s">
        <v>78</v>
      </c>
      <c r="H240" s="62">
        <f>J190+J195+J200+J205+J210+J215+J220+J225+J230+J235</f>
        <v>0</v>
      </c>
      <c r="I240" s="61" t="s">
        <v>79</v>
      </c>
      <c r="J240" s="63">
        <f>(L240-H240)</f>
        <v>0</v>
      </c>
      <c r="K240" s="61" t="s">
        <v>80</v>
      </c>
      <c r="L240" s="64">
        <f>ROUND((J190+J195+J200+J205+J210+J215+J220+J225+J230+J235)*1.21,2)</f>
        <v>0</v>
      </c>
      <c r="M240" s="13"/>
      <c r="N240" s="2"/>
      <c r="O240" s="2"/>
      <c r="P240" s="2"/>
      <c r="Q240" s="33">
        <f>0+Q190+Q195+Q200+Q205+Q210+Q215+Q220+Q225+Q230+Q235</f>
        <v>0</v>
      </c>
      <c r="R240" s="9">
        <f>0+R190+R195+R200+R205+R210+R215+R220+R225+R230+R235</f>
        <v>0</v>
      </c>
      <c r="S240" s="65">
        <f>Q240*(1+J240)+R240</f>
        <v>0</v>
      </c>
    </row>
    <row r="241" thickTop="1" thickBot="1" ht="25" customHeight="1">
      <c r="A241" s="10"/>
      <c r="B241" s="66"/>
      <c r="C241" s="66"/>
      <c r="D241" s="66"/>
      <c r="E241" s="66"/>
      <c r="F241" s="66"/>
      <c r="G241" s="67" t="s">
        <v>81</v>
      </c>
      <c r="H241" s="68">
        <f>0+J190+J195+J200+J205+J210+J215+J220+J225+J230+J235</f>
        <v>0</v>
      </c>
      <c r="I241" s="67" t="s">
        <v>82</v>
      </c>
      <c r="J241" s="69">
        <f>0+J240</f>
        <v>0</v>
      </c>
      <c r="K241" s="67" t="s">
        <v>83</v>
      </c>
      <c r="L241" s="70">
        <f>0+L240</f>
        <v>0</v>
      </c>
      <c r="M241" s="13"/>
      <c r="N241" s="2"/>
      <c r="O241" s="2"/>
      <c r="P241" s="2"/>
      <c r="Q241" s="2"/>
    </row>
    <row r="242" ht="40" customHeight="1">
      <c r="A242" s="10"/>
      <c r="B242" s="75" t="s">
        <v>272</v>
      </c>
      <c r="C242" s="1"/>
      <c r="D242" s="1"/>
      <c r="E242" s="1"/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 ht="12.75">
      <c r="A243" s="10"/>
      <c r="B243" s="41">
        <v>41</v>
      </c>
      <c r="C243" s="42" t="s">
        <v>273</v>
      </c>
      <c r="D243" s="42" t="s">
        <v>7</v>
      </c>
      <c r="E243" s="42" t="s">
        <v>274</v>
      </c>
      <c r="F243" s="42" t="s">
        <v>7</v>
      </c>
      <c r="G243" s="43" t="s">
        <v>275</v>
      </c>
      <c r="H243" s="44">
        <v>78.120000000000005</v>
      </c>
      <c r="I243" s="45">
        <v>0</v>
      </c>
      <c r="J243" s="46">
        <f>ROUND(H243*I243,2)</f>
        <v>0</v>
      </c>
      <c r="K243" s="47">
        <v>0.20999999999999999</v>
      </c>
      <c r="L243" s="48">
        <f>ROUND(J243*1.21,2)</f>
        <v>0</v>
      </c>
      <c r="M243" s="13"/>
      <c r="N243" s="2"/>
      <c r="O243" s="2"/>
      <c r="P243" s="2"/>
      <c r="Q243" s="33">
        <f>IF(ISNUMBER(K243),IF(H243&gt;0,IF(I243&gt;0,J243,0),0),0)</f>
        <v>0</v>
      </c>
      <c r="R243" s="9">
        <f>IF(ISNUMBER(K243)=FALSE,J243,0)</f>
        <v>0</v>
      </c>
    </row>
    <row r="244" ht="12.75">
      <c r="A244" s="10"/>
      <c r="B244" s="49" t="s">
        <v>46</v>
      </c>
      <c r="C244" s="1"/>
      <c r="D244" s="1"/>
      <c r="E244" s="50" t="s">
        <v>276</v>
      </c>
      <c r="F244" s="1"/>
      <c r="G244" s="1"/>
      <c r="H244" s="40"/>
      <c r="I244" s="1"/>
      <c r="J244" s="40"/>
      <c r="K244" s="1"/>
      <c r="L244" s="1"/>
      <c r="M244" s="13"/>
      <c r="N244" s="2"/>
      <c r="O244" s="2"/>
      <c r="P244" s="2"/>
      <c r="Q244" s="2"/>
    </row>
    <row r="245" ht="12.75">
      <c r="A245" s="10"/>
      <c r="B245" s="49" t="s">
        <v>48</v>
      </c>
      <c r="C245" s="1"/>
      <c r="D245" s="1"/>
      <c r="E245" s="50" t="s">
        <v>277</v>
      </c>
      <c r="F245" s="1"/>
      <c r="G245" s="1"/>
      <c r="H245" s="40"/>
      <c r="I245" s="1"/>
      <c r="J245" s="40"/>
      <c r="K245" s="1"/>
      <c r="L245" s="1"/>
      <c r="M245" s="13"/>
      <c r="N245" s="2"/>
      <c r="O245" s="2"/>
      <c r="P245" s="2"/>
      <c r="Q245" s="2"/>
    </row>
    <row r="246" ht="12.75">
      <c r="A246" s="10"/>
      <c r="B246" s="49" t="s">
        <v>50</v>
      </c>
      <c r="C246" s="1"/>
      <c r="D246" s="1"/>
      <c r="E246" s="50" t="s">
        <v>278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 thickBot="1" ht="12.75">
      <c r="A247" s="10"/>
      <c r="B247" s="51" t="s">
        <v>52</v>
      </c>
      <c r="C247" s="52"/>
      <c r="D247" s="52"/>
      <c r="E247" s="53" t="s">
        <v>53</v>
      </c>
      <c r="F247" s="52"/>
      <c r="G247" s="52"/>
      <c r="H247" s="54"/>
      <c r="I247" s="52"/>
      <c r="J247" s="54"/>
      <c r="K247" s="52"/>
      <c r="L247" s="52"/>
      <c r="M247" s="13"/>
      <c r="N247" s="2"/>
      <c r="O247" s="2"/>
      <c r="P247" s="2"/>
      <c r="Q247" s="2"/>
    </row>
    <row r="248" thickTop="1" ht="12.75">
      <c r="A248" s="10"/>
      <c r="B248" s="41">
        <v>42</v>
      </c>
      <c r="C248" s="42" t="s">
        <v>279</v>
      </c>
      <c r="D248" s="42" t="s">
        <v>7</v>
      </c>
      <c r="E248" s="42" t="s">
        <v>280</v>
      </c>
      <c r="F248" s="42" t="s">
        <v>7</v>
      </c>
      <c r="G248" s="43" t="s">
        <v>119</v>
      </c>
      <c r="H248" s="55">
        <v>4.7000000000000002</v>
      </c>
      <c r="I248" s="56">
        <v>0</v>
      </c>
      <c r="J248" s="57">
        <f>ROUND(H248*I248,2)</f>
        <v>0</v>
      </c>
      <c r="K248" s="58">
        <v>0.20999999999999999</v>
      </c>
      <c r="L248" s="59">
        <f>ROUND(J248*1.21,2)</f>
        <v>0</v>
      </c>
      <c r="M248" s="13"/>
      <c r="N248" s="2"/>
      <c r="O248" s="2"/>
      <c r="P248" s="2"/>
      <c r="Q248" s="33">
        <f>IF(ISNUMBER(K248),IF(H248&gt;0,IF(I248&gt;0,J248,0),0),0)</f>
        <v>0</v>
      </c>
      <c r="R248" s="9">
        <f>IF(ISNUMBER(K248)=FALSE,J248,0)</f>
        <v>0</v>
      </c>
    </row>
    <row r="249" ht="12.75">
      <c r="A249" s="10"/>
      <c r="B249" s="49" t="s">
        <v>46</v>
      </c>
      <c r="C249" s="1"/>
      <c r="D249" s="1"/>
      <c r="E249" s="50" t="s">
        <v>281</v>
      </c>
      <c r="F249" s="1"/>
      <c r="G249" s="1"/>
      <c r="H249" s="40"/>
      <c r="I249" s="1"/>
      <c r="J249" s="40"/>
      <c r="K249" s="1"/>
      <c r="L249" s="1"/>
      <c r="M249" s="13"/>
      <c r="N249" s="2"/>
      <c r="O249" s="2"/>
      <c r="P249" s="2"/>
      <c r="Q249" s="2"/>
    </row>
    <row r="250" ht="12.75">
      <c r="A250" s="10"/>
      <c r="B250" s="49" t="s">
        <v>48</v>
      </c>
      <c r="C250" s="1"/>
      <c r="D250" s="1"/>
      <c r="E250" s="50" t="s">
        <v>282</v>
      </c>
      <c r="F250" s="1"/>
      <c r="G250" s="1"/>
      <c r="H250" s="40"/>
      <c r="I250" s="1"/>
      <c r="J250" s="40"/>
      <c r="K250" s="1"/>
      <c r="L250" s="1"/>
      <c r="M250" s="13"/>
      <c r="N250" s="2"/>
      <c r="O250" s="2"/>
      <c r="P250" s="2"/>
      <c r="Q250" s="2"/>
    </row>
    <row r="251" ht="12.75">
      <c r="A251" s="10"/>
      <c r="B251" s="49" t="s">
        <v>50</v>
      </c>
      <c r="C251" s="1"/>
      <c r="D251" s="1"/>
      <c r="E251" s="50" t="s">
        <v>283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 thickBot="1" ht="12.75">
      <c r="A252" s="10"/>
      <c r="B252" s="51" t="s">
        <v>52</v>
      </c>
      <c r="C252" s="52"/>
      <c r="D252" s="52"/>
      <c r="E252" s="53" t="s">
        <v>53</v>
      </c>
      <c r="F252" s="52"/>
      <c r="G252" s="52"/>
      <c r="H252" s="54"/>
      <c r="I252" s="52"/>
      <c r="J252" s="54"/>
      <c r="K252" s="52"/>
      <c r="L252" s="52"/>
      <c r="M252" s="13"/>
      <c r="N252" s="2"/>
      <c r="O252" s="2"/>
      <c r="P252" s="2"/>
      <c r="Q252" s="2"/>
    </row>
    <row r="253" thickTop="1" ht="12.75">
      <c r="A253" s="10"/>
      <c r="B253" s="41">
        <v>43</v>
      </c>
      <c r="C253" s="42" t="s">
        <v>284</v>
      </c>
      <c r="D253" s="42" t="s">
        <v>7</v>
      </c>
      <c r="E253" s="42" t="s">
        <v>285</v>
      </c>
      <c r="F253" s="42" t="s">
        <v>7</v>
      </c>
      <c r="G253" s="43" t="s">
        <v>101</v>
      </c>
      <c r="H253" s="55">
        <v>1.107</v>
      </c>
      <c r="I253" s="56">
        <v>0</v>
      </c>
      <c r="J253" s="57">
        <f>ROUND(H253*I253,2)</f>
        <v>0</v>
      </c>
      <c r="K253" s="58">
        <v>0.20999999999999999</v>
      </c>
      <c r="L253" s="59">
        <f>ROUND(J253*1.21,2)</f>
        <v>0</v>
      </c>
      <c r="M253" s="13"/>
      <c r="N253" s="2"/>
      <c r="O253" s="2"/>
      <c r="P253" s="2"/>
      <c r="Q253" s="33">
        <f>IF(ISNUMBER(K253),IF(H253&gt;0,IF(I253&gt;0,J253,0),0),0)</f>
        <v>0</v>
      </c>
      <c r="R253" s="9">
        <f>IF(ISNUMBER(K253)=FALSE,J253,0)</f>
        <v>0</v>
      </c>
    </row>
    <row r="254" ht="12.75">
      <c r="A254" s="10"/>
      <c r="B254" s="49" t="s">
        <v>46</v>
      </c>
      <c r="C254" s="1"/>
      <c r="D254" s="1"/>
      <c r="E254" s="50" t="s">
        <v>286</v>
      </c>
      <c r="F254" s="1"/>
      <c r="G254" s="1"/>
      <c r="H254" s="40"/>
      <c r="I254" s="1"/>
      <c r="J254" s="40"/>
      <c r="K254" s="1"/>
      <c r="L254" s="1"/>
      <c r="M254" s="13"/>
      <c r="N254" s="2"/>
      <c r="O254" s="2"/>
      <c r="P254" s="2"/>
      <c r="Q254" s="2"/>
    </row>
    <row r="255" ht="12.75">
      <c r="A255" s="10"/>
      <c r="B255" s="49" t="s">
        <v>48</v>
      </c>
      <c r="C255" s="1"/>
      <c r="D255" s="1"/>
      <c r="E255" s="50" t="s">
        <v>287</v>
      </c>
      <c r="F255" s="1"/>
      <c r="G255" s="1"/>
      <c r="H255" s="40"/>
      <c r="I255" s="1"/>
      <c r="J255" s="40"/>
      <c r="K255" s="1"/>
      <c r="L255" s="1"/>
      <c r="M255" s="13"/>
      <c r="N255" s="2"/>
      <c r="O255" s="2"/>
      <c r="P255" s="2"/>
      <c r="Q255" s="2"/>
    </row>
    <row r="256" ht="12.75">
      <c r="A256" s="10"/>
      <c r="B256" s="49" t="s">
        <v>50</v>
      </c>
      <c r="C256" s="1"/>
      <c r="D256" s="1"/>
      <c r="E256" s="50" t="s">
        <v>288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 thickBot="1" ht="12.75">
      <c r="A257" s="10"/>
      <c r="B257" s="51" t="s">
        <v>52</v>
      </c>
      <c r="C257" s="52"/>
      <c r="D257" s="52"/>
      <c r="E257" s="53" t="s">
        <v>53</v>
      </c>
      <c r="F257" s="52"/>
      <c r="G257" s="52"/>
      <c r="H257" s="54"/>
      <c r="I257" s="52"/>
      <c r="J257" s="54"/>
      <c r="K257" s="52"/>
      <c r="L257" s="52"/>
      <c r="M257" s="13"/>
      <c r="N257" s="2"/>
      <c r="O257" s="2"/>
      <c r="P257" s="2"/>
      <c r="Q257" s="2"/>
    </row>
    <row r="258" thickTop="1" ht="12.75">
      <c r="A258" s="10"/>
      <c r="B258" s="41">
        <v>44</v>
      </c>
      <c r="C258" s="42" t="s">
        <v>289</v>
      </c>
      <c r="D258" s="42" t="s">
        <v>7</v>
      </c>
      <c r="E258" s="42" t="s">
        <v>290</v>
      </c>
      <c r="F258" s="42" t="s">
        <v>7</v>
      </c>
      <c r="G258" s="43" t="s">
        <v>119</v>
      </c>
      <c r="H258" s="55">
        <v>1.3129999999999999</v>
      </c>
      <c r="I258" s="56">
        <v>0</v>
      </c>
      <c r="J258" s="57">
        <f>ROUND(H258*I258,2)</f>
        <v>0</v>
      </c>
      <c r="K258" s="58">
        <v>0.20999999999999999</v>
      </c>
      <c r="L258" s="59">
        <f>ROUND(J258*1.21,2)</f>
        <v>0</v>
      </c>
      <c r="M258" s="13"/>
      <c r="N258" s="2"/>
      <c r="O258" s="2"/>
      <c r="P258" s="2"/>
      <c r="Q258" s="33">
        <f>IF(ISNUMBER(K258),IF(H258&gt;0,IF(I258&gt;0,J258,0),0),0)</f>
        <v>0</v>
      </c>
      <c r="R258" s="9">
        <f>IF(ISNUMBER(K258)=FALSE,J258,0)</f>
        <v>0</v>
      </c>
    </row>
    <row r="259" ht="12.75">
      <c r="A259" s="10"/>
      <c r="B259" s="49" t="s">
        <v>46</v>
      </c>
      <c r="C259" s="1"/>
      <c r="D259" s="1"/>
      <c r="E259" s="50" t="s">
        <v>291</v>
      </c>
      <c r="F259" s="1"/>
      <c r="G259" s="1"/>
      <c r="H259" s="40"/>
      <c r="I259" s="1"/>
      <c r="J259" s="40"/>
      <c r="K259" s="1"/>
      <c r="L259" s="1"/>
      <c r="M259" s="13"/>
      <c r="N259" s="2"/>
      <c r="O259" s="2"/>
      <c r="P259" s="2"/>
      <c r="Q259" s="2"/>
    </row>
    <row r="260" ht="12.75">
      <c r="A260" s="10"/>
      <c r="B260" s="49" t="s">
        <v>48</v>
      </c>
      <c r="C260" s="1"/>
      <c r="D260" s="1"/>
      <c r="E260" s="50" t="s">
        <v>292</v>
      </c>
      <c r="F260" s="1"/>
      <c r="G260" s="1"/>
      <c r="H260" s="40"/>
      <c r="I260" s="1"/>
      <c r="J260" s="40"/>
      <c r="K260" s="1"/>
      <c r="L260" s="1"/>
      <c r="M260" s="13"/>
      <c r="N260" s="2"/>
      <c r="O260" s="2"/>
      <c r="P260" s="2"/>
      <c r="Q260" s="2"/>
    </row>
    <row r="261" ht="12.75">
      <c r="A261" s="10"/>
      <c r="B261" s="49" t="s">
        <v>50</v>
      </c>
      <c r="C261" s="1"/>
      <c r="D261" s="1"/>
      <c r="E261" s="50" t="s">
        <v>293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 thickBot="1" ht="12.75">
      <c r="A262" s="10"/>
      <c r="B262" s="51" t="s">
        <v>52</v>
      </c>
      <c r="C262" s="52"/>
      <c r="D262" s="52"/>
      <c r="E262" s="53" t="s">
        <v>53</v>
      </c>
      <c r="F262" s="52"/>
      <c r="G262" s="52"/>
      <c r="H262" s="54"/>
      <c r="I262" s="52"/>
      <c r="J262" s="54"/>
      <c r="K262" s="52"/>
      <c r="L262" s="52"/>
      <c r="M262" s="13"/>
      <c r="N262" s="2"/>
      <c r="O262" s="2"/>
      <c r="P262" s="2"/>
      <c r="Q262" s="2"/>
    </row>
    <row r="263" thickTop="1" ht="12.75">
      <c r="A263" s="10"/>
      <c r="B263" s="41">
        <v>45</v>
      </c>
      <c r="C263" s="42" t="s">
        <v>294</v>
      </c>
      <c r="D263" s="42" t="s">
        <v>7</v>
      </c>
      <c r="E263" s="42" t="s">
        <v>295</v>
      </c>
      <c r="F263" s="42" t="s">
        <v>7</v>
      </c>
      <c r="G263" s="43" t="s">
        <v>119</v>
      </c>
      <c r="H263" s="55">
        <v>2.5859999999999999</v>
      </c>
      <c r="I263" s="56">
        <v>0</v>
      </c>
      <c r="J263" s="57">
        <f>ROUND(H263*I263,2)</f>
        <v>0</v>
      </c>
      <c r="K263" s="58">
        <v>0.20999999999999999</v>
      </c>
      <c r="L263" s="59">
        <f>ROUND(J263*1.21,2)</f>
        <v>0</v>
      </c>
      <c r="M263" s="13"/>
      <c r="N263" s="2"/>
      <c r="O263" s="2"/>
      <c r="P263" s="2"/>
      <c r="Q263" s="33">
        <f>IF(ISNUMBER(K263),IF(H263&gt;0,IF(I263&gt;0,J263,0),0),0)</f>
        <v>0</v>
      </c>
      <c r="R263" s="9">
        <f>IF(ISNUMBER(K263)=FALSE,J263,0)</f>
        <v>0</v>
      </c>
    </row>
    <row r="264" ht="12.75">
      <c r="A264" s="10"/>
      <c r="B264" s="49" t="s">
        <v>46</v>
      </c>
      <c r="C264" s="1"/>
      <c r="D264" s="1"/>
      <c r="E264" s="50" t="s">
        <v>296</v>
      </c>
      <c r="F264" s="1"/>
      <c r="G264" s="1"/>
      <c r="H264" s="40"/>
      <c r="I264" s="1"/>
      <c r="J264" s="40"/>
      <c r="K264" s="1"/>
      <c r="L264" s="1"/>
      <c r="M264" s="13"/>
      <c r="N264" s="2"/>
      <c r="O264" s="2"/>
      <c r="P264" s="2"/>
      <c r="Q264" s="2"/>
    </row>
    <row r="265" ht="12.75">
      <c r="A265" s="10"/>
      <c r="B265" s="49" t="s">
        <v>48</v>
      </c>
      <c r="C265" s="1"/>
      <c r="D265" s="1"/>
      <c r="E265" s="50" t="s">
        <v>297</v>
      </c>
      <c r="F265" s="1"/>
      <c r="G265" s="1"/>
      <c r="H265" s="40"/>
      <c r="I265" s="1"/>
      <c r="J265" s="40"/>
      <c r="K265" s="1"/>
      <c r="L265" s="1"/>
      <c r="M265" s="13"/>
      <c r="N265" s="2"/>
      <c r="O265" s="2"/>
      <c r="P265" s="2"/>
      <c r="Q265" s="2"/>
    </row>
    <row r="266" ht="12.75">
      <c r="A266" s="10"/>
      <c r="B266" s="49" t="s">
        <v>50</v>
      </c>
      <c r="C266" s="1"/>
      <c r="D266" s="1"/>
      <c r="E266" s="50" t="s">
        <v>298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 thickBot="1" ht="12.75">
      <c r="A267" s="10"/>
      <c r="B267" s="51" t="s">
        <v>52</v>
      </c>
      <c r="C267" s="52"/>
      <c r="D267" s="52"/>
      <c r="E267" s="53" t="s">
        <v>53</v>
      </c>
      <c r="F267" s="52"/>
      <c r="G267" s="52"/>
      <c r="H267" s="54"/>
      <c r="I267" s="52"/>
      <c r="J267" s="54"/>
      <c r="K267" s="52"/>
      <c r="L267" s="52"/>
      <c r="M267" s="13"/>
      <c r="N267" s="2"/>
      <c r="O267" s="2"/>
      <c r="P267" s="2"/>
      <c r="Q267" s="2"/>
    </row>
    <row r="268" thickTop="1" ht="12.75">
      <c r="A268" s="10"/>
      <c r="B268" s="41">
        <v>46</v>
      </c>
      <c r="C268" s="42" t="s">
        <v>299</v>
      </c>
      <c r="D268" s="42" t="s">
        <v>7</v>
      </c>
      <c r="E268" s="42" t="s">
        <v>300</v>
      </c>
      <c r="F268" s="42" t="s">
        <v>7</v>
      </c>
      <c r="G268" s="43" t="s">
        <v>119</v>
      </c>
      <c r="H268" s="55">
        <v>5.7759999999999998</v>
      </c>
      <c r="I268" s="56">
        <v>0</v>
      </c>
      <c r="J268" s="57">
        <f>ROUND(H268*I268,2)</f>
        <v>0</v>
      </c>
      <c r="K268" s="58">
        <v>0.20999999999999999</v>
      </c>
      <c r="L268" s="59">
        <f>ROUND(J268*1.21,2)</f>
        <v>0</v>
      </c>
      <c r="M268" s="13"/>
      <c r="N268" s="2"/>
      <c r="O268" s="2"/>
      <c r="P268" s="2"/>
      <c r="Q268" s="33">
        <f>IF(ISNUMBER(K268),IF(H268&gt;0,IF(I268&gt;0,J268,0),0),0)</f>
        <v>0</v>
      </c>
      <c r="R268" s="9">
        <f>IF(ISNUMBER(K268)=FALSE,J268,0)</f>
        <v>0</v>
      </c>
    </row>
    <row r="269" ht="12.75">
      <c r="A269" s="10"/>
      <c r="B269" s="49" t="s">
        <v>46</v>
      </c>
      <c r="C269" s="1"/>
      <c r="D269" s="1"/>
      <c r="E269" s="50" t="s">
        <v>301</v>
      </c>
      <c r="F269" s="1"/>
      <c r="G269" s="1"/>
      <c r="H269" s="40"/>
      <c r="I269" s="1"/>
      <c r="J269" s="40"/>
      <c r="K269" s="1"/>
      <c r="L269" s="1"/>
      <c r="M269" s="13"/>
      <c r="N269" s="2"/>
      <c r="O269" s="2"/>
      <c r="P269" s="2"/>
      <c r="Q269" s="2"/>
    </row>
    <row r="270" ht="12.75">
      <c r="A270" s="10"/>
      <c r="B270" s="49" t="s">
        <v>48</v>
      </c>
      <c r="C270" s="1"/>
      <c r="D270" s="1"/>
      <c r="E270" s="50" t="s">
        <v>302</v>
      </c>
      <c r="F270" s="1"/>
      <c r="G270" s="1"/>
      <c r="H270" s="40"/>
      <c r="I270" s="1"/>
      <c r="J270" s="40"/>
      <c r="K270" s="1"/>
      <c r="L270" s="1"/>
      <c r="M270" s="13"/>
      <c r="N270" s="2"/>
      <c r="O270" s="2"/>
      <c r="P270" s="2"/>
      <c r="Q270" s="2"/>
    </row>
    <row r="271" ht="12.75">
      <c r="A271" s="10"/>
      <c r="B271" s="49" t="s">
        <v>50</v>
      </c>
      <c r="C271" s="1"/>
      <c r="D271" s="1"/>
      <c r="E271" s="50" t="s">
        <v>293</v>
      </c>
      <c r="F271" s="1"/>
      <c r="G271" s="1"/>
      <c r="H271" s="40"/>
      <c r="I271" s="1"/>
      <c r="J271" s="40"/>
      <c r="K271" s="1"/>
      <c r="L271" s="1"/>
      <c r="M271" s="13"/>
      <c r="N271" s="2"/>
      <c r="O271" s="2"/>
      <c r="P271" s="2"/>
      <c r="Q271" s="2"/>
    </row>
    <row r="272" thickBot="1" ht="12.75">
      <c r="A272" s="10"/>
      <c r="B272" s="51" t="s">
        <v>52</v>
      </c>
      <c r="C272" s="52"/>
      <c r="D272" s="52"/>
      <c r="E272" s="53" t="s">
        <v>53</v>
      </c>
      <c r="F272" s="52"/>
      <c r="G272" s="52"/>
      <c r="H272" s="54"/>
      <c r="I272" s="52"/>
      <c r="J272" s="54"/>
      <c r="K272" s="52"/>
      <c r="L272" s="52"/>
      <c r="M272" s="13"/>
      <c r="N272" s="2"/>
      <c r="O272" s="2"/>
      <c r="P272" s="2"/>
      <c r="Q272" s="2"/>
    </row>
    <row r="273" thickTop="1" ht="12.75">
      <c r="A273" s="10"/>
      <c r="B273" s="41">
        <v>47</v>
      </c>
      <c r="C273" s="42" t="s">
        <v>303</v>
      </c>
      <c r="D273" s="42" t="s">
        <v>99</v>
      </c>
      <c r="E273" s="42" t="s">
        <v>304</v>
      </c>
      <c r="F273" s="42" t="s">
        <v>7</v>
      </c>
      <c r="G273" s="43" t="s">
        <v>119</v>
      </c>
      <c r="H273" s="55">
        <v>18.100000000000001</v>
      </c>
      <c r="I273" s="56">
        <v>0</v>
      </c>
      <c r="J273" s="57">
        <f>ROUND(H273*I273,2)</f>
        <v>0</v>
      </c>
      <c r="K273" s="58">
        <v>0.20999999999999999</v>
      </c>
      <c r="L273" s="59">
        <f>ROUND(J273*1.21,2)</f>
        <v>0</v>
      </c>
      <c r="M273" s="13"/>
      <c r="N273" s="2"/>
      <c r="O273" s="2"/>
      <c r="P273" s="2"/>
      <c r="Q273" s="33">
        <f>IF(ISNUMBER(K273),IF(H273&gt;0,IF(I273&gt;0,J273,0),0),0)</f>
        <v>0</v>
      </c>
      <c r="R273" s="9">
        <f>IF(ISNUMBER(K273)=FALSE,J273,0)</f>
        <v>0</v>
      </c>
    </row>
    <row r="274" ht="12.75">
      <c r="A274" s="10"/>
      <c r="B274" s="49" t="s">
        <v>46</v>
      </c>
      <c r="C274" s="1"/>
      <c r="D274" s="1"/>
      <c r="E274" s="50" t="s">
        <v>305</v>
      </c>
      <c r="F274" s="1"/>
      <c r="G274" s="1"/>
      <c r="H274" s="40"/>
      <c r="I274" s="1"/>
      <c r="J274" s="40"/>
      <c r="K274" s="1"/>
      <c r="L274" s="1"/>
      <c r="M274" s="13"/>
      <c r="N274" s="2"/>
      <c r="O274" s="2"/>
      <c r="P274" s="2"/>
      <c r="Q274" s="2"/>
    </row>
    <row r="275" ht="12.75">
      <c r="A275" s="10"/>
      <c r="B275" s="49" t="s">
        <v>48</v>
      </c>
      <c r="C275" s="1"/>
      <c r="D275" s="1"/>
      <c r="E275" s="50" t="s">
        <v>306</v>
      </c>
      <c r="F275" s="1"/>
      <c r="G275" s="1"/>
      <c r="H275" s="40"/>
      <c r="I275" s="1"/>
      <c r="J275" s="40"/>
      <c r="K275" s="1"/>
      <c r="L275" s="1"/>
      <c r="M275" s="13"/>
      <c r="N275" s="2"/>
      <c r="O275" s="2"/>
      <c r="P275" s="2"/>
      <c r="Q275" s="2"/>
    </row>
    <row r="276" ht="12.75">
      <c r="A276" s="10"/>
      <c r="B276" s="49" t="s">
        <v>50</v>
      </c>
      <c r="C276" s="1"/>
      <c r="D276" s="1"/>
      <c r="E276" s="50" t="s">
        <v>298</v>
      </c>
      <c r="F276" s="1"/>
      <c r="G276" s="1"/>
      <c r="H276" s="40"/>
      <c r="I276" s="1"/>
      <c r="J276" s="40"/>
      <c r="K276" s="1"/>
      <c r="L276" s="1"/>
      <c r="M276" s="13"/>
      <c r="N276" s="2"/>
      <c r="O276" s="2"/>
      <c r="P276" s="2"/>
      <c r="Q276" s="2"/>
    </row>
    <row r="277" thickBot="1" ht="12.75">
      <c r="A277" s="10"/>
      <c r="B277" s="51" t="s">
        <v>52</v>
      </c>
      <c r="C277" s="52"/>
      <c r="D277" s="52"/>
      <c r="E277" s="53" t="s">
        <v>53</v>
      </c>
      <c r="F277" s="52"/>
      <c r="G277" s="52"/>
      <c r="H277" s="54"/>
      <c r="I277" s="52"/>
      <c r="J277" s="54"/>
      <c r="K277" s="52"/>
      <c r="L277" s="52"/>
      <c r="M277" s="13"/>
      <c r="N277" s="2"/>
      <c r="O277" s="2"/>
      <c r="P277" s="2"/>
      <c r="Q277" s="2"/>
    </row>
    <row r="278" thickTop="1" ht="12.75">
      <c r="A278" s="10"/>
      <c r="B278" s="41">
        <v>48</v>
      </c>
      <c r="C278" s="42" t="s">
        <v>303</v>
      </c>
      <c r="D278" s="42" t="s">
        <v>105</v>
      </c>
      <c r="E278" s="42" t="s">
        <v>304</v>
      </c>
      <c r="F278" s="42" t="s">
        <v>7</v>
      </c>
      <c r="G278" s="43" t="s">
        <v>119</v>
      </c>
      <c r="H278" s="55">
        <v>7.0999999999999996</v>
      </c>
      <c r="I278" s="56">
        <v>0</v>
      </c>
      <c r="J278" s="57">
        <f>ROUND(H278*I278,2)</f>
        <v>0</v>
      </c>
      <c r="K278" s="58">
        <v>0.20999999999999999</v>
      </c>
      <c r="L278" s="59">
        <f>ROUND(J278*1.21,2)</f>
        <v>0</v>
      </c>
      <c r="M278" s="13"/>
      <c r="N278" s="2"/>
      <c r="O278" s="2"/>
      <c r="P278" s="2"/>
      <c r="Q278" s="33">
        <f>IF(ISNUMBER(K278),IF(H278&gt;0,IF(I278&gt;0,J278,0),0),0)</f>
        <v>0</v>
      </c>
      <c r="R278" s="9">
        <f>IF(ISNUMBER(K278)=FALSE,J278,0)</f>
        <v>0</v>
      </c>
    </row>
    <row r="279" ht="12.75">
      <c r="A279" s="10"/>
      <c r="B279" s="49" t="s">
        <v>46</v>
      </c>
      <c r="C279" s="1"/>
      <c r="D279" s="1"/>
      <c r="E279" s="50" t="s">
        <v>307</v>
      </c>
      <c r="F279" s="1"/>
      <c r="G279" s="1"/>
      <c r="H279" s="40"/>
      <c r="I279" s="1"/>
      <c r="J279" s="40"/>
      <c r="K279" s="1"/>
      <c r="L279" s="1"/>
      <c r="M279" s="13"/>
      <c r="N279" s="2"/>
      <c r="O279" s="2"/>
      <c r="P279" s="2"/>
      <c r="Q279" s="2"/>
    </row>
    <row r="280" ht="12.75">
      <c r="A280" s="10"/>
      <c r="B280" s="49" t="s">
        <v>48</v>
      </c>
      <c r="C280" s="1"/>
      <c r="D280" s="1"/>
      <c r="E280" s="50" t="s">
        <v>308</v>
      </c>
      <c r="F280" s="1"/>
      <c r="G280" s="1"/>
      <c r="H280" s="40"/>
      <c r="I280" s="1"/>
      <c r="J280" s="40"/>
      <c r="K280" s="1"/>
      <c r="L280" s="1"/>
      <c r="M280" s="13"/>
      <c r="N280" s="2"/>
      <c r="O280" s="2"/>
      <c r="P280" s="2"/>
      <c r="Q280" s="2"/>
    </row>
    <row r="281" ht="12.75">
      <c r="A281" s="10"/>
      <c r="B281" s="49" t="s">
        <v>50</v>
      </c>
      <c r="C281" s="1"/>
      <c r="D281" s="1"/>
      <c r="E281" s="50" t="s">
        <v>298</v>
      </c>
      <c r="F281" s="1"/>
      <c r="G281" s="1"/>
      <c r="H281" s="40"/>
      <c r="I281" s="1"/>
      <c r="J281" s="40"/>
      <c r="K281" s="1"/>
      <c r="L281" s="1"/>
      <c r="M281" s="13"/>
      <c r="N281" s="2"/>
      <c r="O281" s="2"/>
      <c r="P281" s="2"/>
      <c r="Q281" s="2"/>
    </row>
    <row r="282" thickBot="1" ht="12.75">
      <c r="A282" s="10"/>
      <c r="B282" s="51" t="s">
        <v>52</v>
      </c>
      <c r="C282" s="52"/>
      <c r="D282" s="52"/>
      <c r="E282" s="53" t="s">
        <v>53</v>
      </c>
      <c r="F282" s="52"/>
      <c r="G282" s="52"/>
      <c r="H282" s="54"/>
      <c r="I282" s="52"/>
      <c r="J282" s="54"/>
      <c r="K282" s="52"/>
      <c r="L282" s="52"/>
      <c r="M282" s="13"/>
      <c r="N282" s="2"/>
      <c r="O282" s="2"/>
      <c r="P282" s="2"/>
      <c r="Q282" s="2"/>
    </row>
    <row r="283" thickTop="1" ht="12.75">
      <c r="A283" s="10"/>
      <c r="B283" s="41">
        <v>49</v>
      </c>
      <c r="C283" s="42" t="s">
        <v>309</v>
      </c>
      <c r="D283" s="42" t="s">
        <v>7</v>
      </c>
      <c r="E283" s="42" t="s">
        <v>310</v>
      </c>
      <c r="F283" s="42" t="s">
        <v>7</v>
      </c>
      <c r="G283" s="43" t="s">
        <v>101</v>
      </c>
      <c r="H283" s="55">
        <v>4.9889999999999999</v>
      </c>
      <c r="I283" s="56">
        <v>0</v>
      </c>
      <c r="J283" s="57">
        <f>ROUND(H283*I283,2)</f>
        <v>0</v>
      </c>
      <c r="K283" s="58">
        <v>0.20999999999999999</v>
      </c>
      <c r="L283" s="59">
        <f>ROUND(J283*1.21,2)</f>
        <v>0</v>
      </c>
      <c r="M283" s="13"/>
      <c r="N283" s="2"/>
      <c r="O283" s="2"/>
      <c r="P283" s="2"/>
      <c r="Q283" s="33">
        <f>IF(ISNUMBER(K283),IF(H283&gt;0,IF(I283&gt;0,J283,0),0),0)</f>
        <v>0</v>
      </c>
      <c r="R283" s="9">
        <f>IF(ISNUMBER(K283)=FALSE,J283,0)</f>
        <v>0</v>
      </c>
    </row>
    <row r="284" ht="12.75">
      <c r="A284" s="10"/>
      <c r="B284" s="49" t="s">
        <v>46</v>
      </c>
      <c r="C284" s="1"/>
      <c r="D284" s="1"/>
      <c r="E284" s="50" t="s">
        <v>286</v>
      </c>
      <c r="F284" s="1"/>
      <c r="G284" s="1"/>
      <c r="H284" s="40"/>
      <c r="I284" s="1"/>
      <c r="J284" s="40"/>
      <c r="K284" s="1"/>
      <c r="L284" s="1"/>
      <c r="M284" s="13"/>
      <c r="N284" s="2"/>
      <c r="O284" s="2"/>
      <c r="P284" s="2"/>
      <c r="Q284" s="2"/>
    </row>
    <row r="285" ht="12.75">
      <c r="A285" s="10"/>
      <c r="B285" s="49" t="s">
        <v>48</v>
      </c>
      <c r="C285" s="1"/>
      <c r="D285" s="1"/>
      <c r="E285" s="50" t="s">
        <v>311</v>
      </c>
      <c r="F285" s="1"/>
      <c r="G285" s="1"/>
      <c r="H285" s="40"/>
      <c r="I285" s="1"/>
      <c r="J285" s="40"/>
      <c r="K285" s="1"/>
      <c r="L285" s="1"/>
      <c r="M285" s="13"/>
      <c r="N285" s="2"/>
      <c r="O285" s="2"/>
      <c r="P285" s="2"/>
      <c r="Q285" s="2"/>
    </row>
    <row r="286" ht="12.75">
      <c r="A286" s="10"/>
      <c r="B286" s="49" t="s">
        <v>50</v>
      </c>
      <c r="C286" s="1"/>
      <c r="D286" s="1"/>
      <c r="E286" s="50" t="s">
        <v>257</v>
      </c>
      <c r="F286" s="1"/>
      <c r="G286" s="1"/>
      <c r="H286" s="40"/>
      <c r="I286" s="1"/>
      <c r="J286" s="40"/>
      <c r="K286" s="1"/>
      <c r="L286" s="1"/>
      <c r="M286" s="13"/>
      <c r="N286" s="2"/>
      <c r="O286" s="2"/>
      <c r="P286" s="2"/>
      <c r="Q286" s="2"/>
    </row>
    <row r="287" thickBot="1" ht="12.75">
      <c r="A287" s="10"/>
      <c r="B287" s="51" t="s">
        <v>52</v>
      </c>
      <c r="C287" s="52"/>
      <c r="D287" s="52"/>
      <c r="E287" s="53" t="s">
        <v>53</v>
      </c>
      <c r="F287" s="52"/>
      <c r="G287" s="52"/>
      <c r="H287" s="54"/>
      <c r="I287" s="52"/>
      <c r="J287" s="54"/>
      <c r="K287" s="52"/>
      <c r="L287" s="52"/>
      <c r="M287" s="13"/>
      <c r="N287" s="2"/>
      <c r="O287" s="2"/>
      <c r="P287" s="2"/>
      <c r="Q287" s="2"/>
    </row>
    <row r="288" thickTop="1" thickBot="1" ht="25" customHeight="1">
      <c r="A288" s="10"/>
      <c r="B288" s="1"/>
      <c r="C288" s="60">
        <v>3</v>
      </c>
      <c r="D288" s="1"/>
      <c r="E288" s="60" t="s">
        <v>92</v>
      </c>
      <c r="F288" s="1"/>
      <c r="G288" s="61" t="s">
        <v>78</v>
      </c>
      <c r="H288" s="62">
        <f>J243+J248+J253+J258+J263+J268+J273+J278+J283</f>
        <v>0</v>
      </c>
      <c r="I288" s="61" t="s">
        <v>79</v>
      </c>
      <c r="J288" s="63">
        <f>(L288-H288)</f>
        <v>0</v>
      </c>
      <c r="K288" s="61" t="s">
        <v>80</v>
      </c>
      <c r="L288" s="64">
        <f>ROUND((J243+J248+J253+J258+J263+J268+J273+J278+J283)*1.21,2)</f>
        <v>0</v>
      </c>
      <c r="M288" s="13"/>
      <c r="N288" s="2"/>
      <c r="O288" s="2"/>
      <c r="P288" s="2"/>
      <c r="Q288" s="33">
        <f>0+Q243+Q248+Q253+Q258+Q263+Q268+Q273+Q278+Q283</f>
        <v>0</v>
      </c>
      <c r="R288" s="9">
        <f>0+R243+R248+R253+R258+R263+R268+R273+R278+R283</f>
        <v>0</v>
      </c>
      <c r="S288" s="65">
        <f>Q288*(1+J288)+R288</f>
        <v>0</v>
      </c>
    </row>
    <row r="289" thickTop="1" thickBot="1" ht="25" customHeight="1">
      <c r="A289" s="10"/>
      <c r="B289" s="66"/>
      <c r="C289" s="66"/>
      <c r="D289" s="66"/>
      <c r="E289" s="66"/>
      <c r="F289" s="66"/>
      <c r="G289" s="67" t="s">
        <v>81</v>
      </c>
      <c r="H289" s="68">
        <f>0+J243+J248+J253+J258+J263+J268+J273+J278+J283</f>
        <v>0</v>
      </c>
      <c r="I289" s="67" t="s">
        <v>82</v>
      </c>
      <c r="J289" s="69">
        <f>0+J288</f>
        <v>0</v>
      </c>
      <c r="K289" s="67" t="s">
        <v>83</v>
      </c>
      <c r="L289" s="70">
        <f>0+L288</f>
        <v>0</v>
      </c>
      <c r="M289" s="13"/>
      <c r="N289" s="2"/>
      <c r="O289" s="2"/>
      <c r="P289" s="2"/>
      <c r="Q289" s="2"/>
    </row>
    <row r="290" ht="40" customHeight="1">
      <c r="A290" s="10"/>
      <c r="B290" s="75" t="s">
        <v>312</v>
      </c>
      <c r="C290" s="1"/>
      <c r="D290" s="1"/>
      <c r="E290" s="1"/>
      <c r="F290" s="1"/>
      <c r="G290" s="1"/>
      <c r="H290" s="40"/>
      <c r="I290" s="1"/>
      <c r="J290" s="40"/>
      <c r="K290" s="1"/>
      <c r="L290" s="1"/>
      <c r="M290" s="13"/>
      <c r="N290" s="2"/>
      <c r="O290" s="2"/>
      <c r="P290" s="2"/>
      <c r="Q290" s="2"/>
    </row>
    <row r="291" ht="12.75">
      <c r="A291" s="10"/>
      <c r="B291" s="41">
        <v>50</v>
      </c>
      <c r="C291" s="42" t="s">
        <v>313</v>
      </c>
      <c r="D291" s="42" t="s">
        <v>7</v>
      </c>
      <c r="E291" s="42" t="s">
        <v>314</v>
      </c>
      <c r="F291" s="42" t="s">
        <v>7</v>
      </c>
      <c r="G291" s="43" t="s">
        <v>119</v>
      </c>
      <c r="H291" s="44">
        <v>20.199999999999999</v>
      </c>
      <c r="I291" s="45">
        <v>0</v>
      </c>
      <c r="J291" s="46">
        <f>ROUND(H291*I291,2)</f>
        <v>0</v>
      </c>
      <c r="K291" s="47">
        <v>0.20999999999999999</v>
      </c>
      <c r="L291" s="48">
        <f>ROUND(J291*1.21,2)</f>
        <v>0</v>
      </c>
      <c r="M291" s="13"/>
      <c r="N291" s="2"/>
      <c r="O291" s="2"/>
      <c r="P291" s="2"/>
      <c r="Q291" s="33">
        <f>IF(ISNUMBER(K291),IF(H291&gt;0,IF(I291&gt;0,J291,0),0),0)</f>
        <v>0</v>
      </c>
      <c r="R291" s="9">
        <f>IF(ISNUMBER(K291)=FALSE,J291,0)</f>
        <v>0</v>
      </c>
    </row>
    <row r="292" ht="12.75">
      <c r="A292" s="10"/>
      <c r="B292" s="49" t="s">
        <v>46</v>
      </c>
      <c r="C292" s="1"/>
      <c r="D292" s="1"/>
      <c r="E292" s="50" t="s">
        <v>315</v>
      </c>
      <c r="F292" s="1"/>
      <c r="G292" s="1"/>
      <c r="H292" s="40"/>
      <c r="I292" s="1"/>
      <c r="J292" s="40"/>
      <c r="K292" s="1"/>
      <c r="L292" s="1"/>
      <c r="M292" s="13"/>
      <c r="N292" s="2"/>
      <c r="O292" s="2"/>
      <c r="P292" s="2"/>
      <c r="Q292" s="2"/>
    </row>
    <row r="293" ht="12.75">
      <c r="A293" s="10"/>
      <c r="B293" s="49" t="s">
        <v>48</v>
      </c>
      <c r="C293" s="1"/>
      <c r="D293" s="1"/>
      <c r="E293" s="50" t="s">
        <v>316</v>
      </c>
      <c r="F293" s="1"/>
      <c r="G293" s="1"/>
      <c r="H293" s="40"/>
      <c r="I293" s="1"/>
      <c r="J293" s="40"/>
      <c r="K293" s="1"/>
      <c r="L293" s="1"/>
      <c r="M293" s="13"/>
      <c r="N293" s="2"/>
      <c r="O293" s="2"/>
      <c r="P293" s="2"/>
      <c r="Q293" s="2"/>
    </row>
    <row r="294" ht="12.75">
      <c r="A294" s="10"/>
      <c r="B294" s="49" t="s">
        <v>50</v>
      </c>
      <c r="C294" s="1"/>
      <c r="D294" s="1"/>
      <c r="E294" s="50" t="s">
        <v>298</v>
      </c>
      <c r="F294" s="1"/>
      <c r="G294" s="1"/>
      <c r="H294" s="40"/>
      <c r="I294" s="1"/>
      <c r="J294" s="40"/>
      <c r="K294" s="1"/>
      <c r="L294" s="1"/>
      <c r="M294" s="13"/>
      <c r="N294" s="2"/>
      <c r="O294" s="2"/>
      <c r="P294" s="2"/>
      <c r="Q294" s="2"/>
    </row>
    <row r="295" thickBot="1" ht="12.75">
      <c r="A295" s="10"/>
      <c r="B295" s="51" t="s">
        <v>52</v>
      </c>
      <c r="C295" s="52"/>
      <c r="D295" s="52"/>
      <c r="E295" s="53" t="s">
        <v>53</v>
      </c>
      <c r="F295" s="52"/>
      <c r="G295" s="52"/>
      <c r="H295" s="54"/>
      <c r="I295" s="52"/>
      <c r="J295" s="54"/>
      <c r="K295" s="52"/>
      <c r="L295" s="52"/>
      <c r="M295" s="13"/>
      <c r="N295" s="2"/>
      <c r="O295" s="2"/>
      <c r="P295" s="2"/>
      <c r="Q295" s="2"/>
    </row>
    <row r="296" thickTop="1" ht="12.75">
      <c r="A296" s="10"/>
      <c r="B296" s="41">
        <v>51</v>
      </c>
      <c r="C296" s="42" t="s">
        <v>317</v>
      </c>
      <c r="D296" s="42" t="s">
        <v>7</v>
      </c>
      <c r="E296" s="42" t="s">
        <v>318</v>
      </c>
      <c r="F296" s="42" t="s">
        <v>7</v>
      </c>
      <c r="G296" s="43" t="s">
        <v>101</v>
      </c>
      <c r="H296" s="55">
        <v>3.964</v>
      </c>
      <c r="I296" s="56">
        <v>0</v>
      </c>
      <c r="J296" s="57">
        <f>ROUND(H296*I296,2)</f>
        <v>0</v>
      </c>
      <c r="K296" s="58">
        <v>0.20999999999999999</v>
      </c>
      <c r="L296" s="59">
        <f>ROUND(J296*1.21,2)</f>
        <v>0</v>
      </c>
      <c r="M296" s="13"/>
      <c r="N296" s="2"/>
      <c r="O296" s="2"/>
      <c r="P296" s="2"/>
      <c r="Q296" s="33">
        <f>IF(ISNUMBER(K296),IF(H296&gt;0,IF(I296&gt;0,J296,0),0),0)</f>
        <v>0</v>
      </c>
      <c r="R296" s="9">
        <f>IF(ISNUMBER(K296)=FALSE,J296,0)</f>
        <v>0</v>
      </c>
    </row>
    <row r="297" ht="12.75">
      <c r="A297" s="10"/>
      <c r="B297" s="49" t="s">
        <v>46</v>
      </c>
      <c r="C297" s="1"/>
      <c r="D297" s="1"/>
      <c r="E297" s="50" t="s">
        <v>286</v>
      </c>
      <c r="F297" s="1"/>
      <c r="G297" s="1"/>
      <c r="H297" s="40"/>
      <c r="I297" s="1"/>
      <c r="J297" s="40"/>
      <c r="K297" s="1"/>
      <c r="L297" s="1"/>
      <c r="M297" s="13"/>
      <c r="N297" s="2"/>
      <c r="O297" s="2"/>
      <c r="P297" s="2"/>
      <c r="Q297" s="2"/>
    </row>
    <row r="298" ht="12.75">
      <c r="A298" s="10"/>
      <c r="B298" s="49" t="s">
        <v>48</v>
      </c>
      <c r="C298" s="1"/>
      <c r="D298" s="1"/>
      <c r="E298" s="50" t="s">
        <v>319</v>
      </c>
      <c r="F298" s="1"/>
      <c r="G298" s="1"/>
      <c r="H298" s="40"/>
      <c r="I298" s="1"/>
      <c r="J298" s="40"/>
      <c r="K298" s="1"/>
      <c r="L298" s="1"/>
      <c r="M298" s="13"/>
      <c r="N298" s="2"/>
      <c r="O298" s="2"/>
      <c r="P298" s="2"/>
      <c r="Q298" s="2"/>
    </row>
    <row r="299" ht="12.75">
      <c r="A299" s="10"/>
      <c r="B299" s="49" t="s">
        <v>50</v>
      </c>
      <c r="C299" s="1"/>
      <c r="D299" s="1"/>
      <c r="E299" s="50" t="s">
        <v>320</v>
      </c>
      <c r="F299" s="1"/>
      <c r="G299" s="1"/>
      <c r="H299" s="40"/>
      <c r="I299" s="1"/>
      <c r="J299" s="40"/>
      <c r="K299" s="1"/>
      <c r="L299" s="1"/>
      <c r="M299" s="13"/>
      <c r="N299" s="2"/>
      <c r="O299" s="2"/>
      <c r="P299" s="2"/>
      <c r="Q299" s="2"/>
    </row>
    <row r="300" thickBot="1" ht="12.75">
      <c r="A300" s="10"/>
      <c r="B300" s="51" t="s">
        <v>52</v>
      </c>
      <c r="C300" s="52"/>
      <c r="D300" s="52"/>
      <c r="E300" s="53" t="s">
        <v>53</v>
      </c>
      <c r="F300" s="52"/>
      <c r="G300" s="52"/>
      <c r="H300" s="54"/>
      <c r="I300" s="52"/>
      <c r="J300" s="54"/>
      <c r="K300" s="52"/>
      <c r="L300" s="52"/>
      <c r="M300" s="13"/>
      <c r="N300" s="2"/>
      <c r="O300" s="2"/>
      <c r="P300" s="2"/>
      <c r="Q300" s="2"/>
    </row>
    <row r="301" thickTop="1" ht="12.75">
      <c r="A301" s="10"/>
      <c r="B301" s="41">
        <v>52</v>
      </c>
      <c r="C301" s="42" t="s">
        <v>321</v>
      </c>
      <c r="D301" s="42" t="s">
        <v>7</v>
      </c>
      <c r="E301" s="42" t="s">
        <v>322</v>
      </c>
      <c r="F301" s="42" t="s">
        <v>7</v>
      </c>
      <c r="G301" s="43" t="s">
        <v>153</v>
      </c>
      <c r="H301" s="55">
        <v>17.84</v>
      </c>
      <c r="I301" s="56">
        <v>0</v>
      </c>
      <c r="J301" s="57">
        <f>ROUND(H301*I301,2)</f>
        <v>0</v>
      </c>
      <c r="K301" s="58">
        <v>0.20999999999999999</v>
      </c>
      <c r="L301" s="59">
        <f>ROUND(J301*1.21,2)</f>
        <v>0</v>
      </c>
      <c r="M301" s="13"/>
      <c r="N301" s="2"/>
      <c r="O301" s="2"/>
      <c r="P301" s="2"/>
      <c r="Q301" s="33">
        <f>IF(ISNUMBER(K301),IF(H301&gt;0,IF(I301&gt;0,J301,0),0),0)</f>
        <v>0</v>
      </c>
      <c r="R301" s="9">
        <f>IF(ISNUMBER(K301)=FALSE,J301,0)</f>
        <v>0</v>
      </c>
    </row>
    <row r="302" ht="12.75">
      <c r="A302" s="10"/>
      <c r="B302" s="49" t="s">
        <v>46</v>
      </c>
      <c r="C302" s="1"/>
      <c r="D302" s="1"/>
      <c r="E302" s="50" t="s">
        <v>323</v>
      </c>
      <c r="F302" s="1"/>
      <c r="G302" s="1"/>
      <c r="H302" s="40"/>
      <c r="I302" s="1"/>
      <c r="J302" s="40"/>
      <c r="K302" s="1"/>
      <c r="L302" s="1"/>
      <c r="M302" s="13"/>
      <c r="N302" s="2"/>
      <c r="O302" s="2"/>
      <c r="P302" s="2"/>
      <c r="Q302" s="2"/>
    </row>
    <row r="303" ht="12.75">
      <c r="A303" s="10"/>
      <c r="B303" s="49" t="s">
        <v>48</v>
      </c>
      <c r="C303" s="1"/>
      <c r="D303" s="1"/>
      <c r="E303" s="50" t="s">
        <v>324</v>
      </c>
      <c r="F303" s="1"/>
      <c r="G303" s="1"/>
      <c r="H303" s="40"/>
      <c r="I303" s="1"/>
      <c r="J303" s="40"/>
      <c r="K303" s="1"/>
      <c r="L303" s="1"/>
      <c r="M303" s="13"/>
      <c r="N303" s="2"/>
      <c r="O303" s="2"/>
      <c r="P303" s="2"/>
      <c r="Q303" s="2"/>
    </row>
    <row r="304" ht="12.75">
      <c r="A304" s="10"/>
      <c r="B304" s="49" t="s">
        <v>50</v>
      </c>
      <c r="C304" s="1"/>
      <c r="D304" s="1"/>
      <c r="E304" s="50" t="s">
        <v>325</v>
      </c>
      <c r="F304" s="1"/>
      <c r="G304" s="1"/>
      <c r="H304" s="40"/>
      <c r="I304" s="1"/>
      <c r="J304" s="40"/>
      <c r="K304" s="1"/>
      <c r="L304" s="1"/>
      <c r="M304" s="13"/>
      <c r="N304" s="2"/>
      <c r="O304" s="2"/>
      <c r="P304" s="2"/>
      <c r="Q304" s="2"/>
    </row>
    <row r="305" thickBot="1" ht="12.75">
      <c r="A305" s="10"/>
      <c r="B305" s="51" t="s">
        <v>52</v>
      </c>
      <c r="C305" s="52"/>
      <c r="D305" s="52"/>
      <c r="E305" s="53" t="s">
        <v>53</v>
      </c>
      <c r="F305" s="52"/>
      <c r="G305" s="52"/>
      <c r="H305" s="54"/>
      <c r="I305" s="52"/>
      <c r="J305" s="54"/>
      <c r="K305" s="52"/>
      <c r="L305" s="52"/>
      <c r="M305" s="13"/>
      <c r="N305" s="2"/>
      <c r="O305" s="2"/>
      <c r="P305" s="2"/>
      <c r="Q305" s="2"/>
    </row>
    <row r="306" thickTop="1" ht="12.75">
      <c r="A306" s="10"/>
      <c r="B306" s="41">
        <v>53</v>
      </c>
      <c r="C306" s="42" t="s">
        <v>326</v>
      </c>
      <c r="D306" s="42" t="s">
        <v>7</v>
      </c>
      <c r="E306" s="42" t="s">
        <v>327</v>
      </c>
      <c r="F306" s="42" t="s">
        <v>7</v>
      </c>
      <c r="G306" s="43" t="s">
        <v>119</v>
      </c>
      <c r="H306" s="55">
        <v>13.439</v>
      </c>
      <c r="I306" s="56">
        <v>0</v>
      </c>
      <c r="J306" s="57">
        <f>ROUND(H306*I306,2)</f>
        <v>0</v>
      </c>
      <c r="K306" s="58">
        <v>0.20999999999999999</v>
      </c>
      <c r="L306" s="59">
        <f>ROUND(J306*1.21,2)</f>
        <v>0</v>
      </c>
      <c r="M306" s="13"/>
      <c r="N306" s="2"/>
      <c r="O306" s="2"/>
      <c r="P306" s="2"/>
      <c r="Q306" s="33">
        <f>IF(ISNUMBER(K306),IF(H306&gt;0,IF(I306&gt;0,J306,0),0),0)</f>
        <v>0</v>
      </c>
      <c r="R306" s="9">
        <f>IF(ISNUMBER(K306)=FALSE,J306,0)</f>
        <v>0</v>
      </c>
    </row>
    <row r="307" ht="12.75">
      <c r="A307" s="10"/>
      <c r="B307" s="49" t="s">
        <v>46</v>
      </c>
      <c r="C307" s="1"/>
      <c r="D307" s="1"/>
      <c r="E307" s="50" t="s">
        <v>328</v>
      </c>
      <c r="F307" s="1"/>
      <c r="G307" s="1"/>
      <c r="H307" s="40"/>
      <c r="I307" s="1"/>
      <c r="J307" s="40"/>
      <c r="K307" s="1"/>
      <c r="L307" s="1"/>
      <c r="M307" s="13"/>
      <c r="N307" s="2"/>
      <c r="O307" s="2"/>
      <c r="P307" s="2"/>
      <c r="Q307" s="2"/>
    </row>
    <row r="308" ht="12.75">
      <c r="A308" s="10"/>
      <c r="B308" s="49" t="s">
        <v>48</v>
      </c>
      <c r="C308" s="1"/>
      <c r="D308" s="1"/>
      <c r="E308" s="50" t="s">
        <v>329</v>
      </c>
      <c r="F308" s="1"/>
      <c r="G308" s="1"/>
      <c r="H308" s="40"/>
      <c r="I308" s="1"/>
      <c r="J308" s="40"/>
      <c r="K308" s="1"/>
      <c r="L308" s="1"/>
      <c r="M308" s="13"/>
      <c r="N308" s="2"/>
      <c r="O308" s="2"/>
      <c r="P308" s="2"/>
      <c r="Q308" s="2"/>
    </row>
    <row r="309" ht="12.75">
      <c r="A309" s="10"/>
      <c r="B309" s="49" t="s">
        <v>50</v>
      </c>
      <c r="C309" s="1"/>
      <c r="D309" s="1"/>
      <c r="E309" s="50" t="s">
        <v>298</v>
      </c>
      <c r="F309" s="1"/>
      <c r="G309" s="1"/>
      <c r="H309" s="40"/>
      <c r="I309" s="1"/>
      <c r="J309" s="40"/>
      <c r="K309" s="1"/>
      <c r="L309" s="1"/>
      <c r="M309" s="13"/>
      <c r="N309" s="2"/>
      <c r="O309" s="2"/>
      <c r="P309" s="2"/>
      <c r="Q309" s="2"/>
    </row>
    <row r="310" thickBot="1" ht="12.75">
      <c r="A310" s="10"/>
      <c r="B310" s="51" t="s">
        <v>52</v>
      </c>
      <c r="C310" s="52"/>
      <c r="D310" s="52"/>
      <c r="E310" s="53" t="s">
        <v>53</v>
      </c>
      <c r="F310" s="52"/>
      <c r="G310" s="52"/>
      <c r="H310" s="54"/>
      <c r="I310" s="52"/>
      <c r="J310" s="54"/>
      <c r="K310" s="52"/>
      <c r="L310" s="52"/>
      <c r="M310" s="13"/>
      <c r="N310" s="2"/>
      <c r="O310" s="2"/>
      <c r="P310" s="2"/>
      <c r="Q310" s="2"/>
    </row>
    <row r="311" thickTop="1" ht="12.75">
      <c r="A311" s="10"/>
      <c r="B311" s="41">
        <v>54</v>
      </c>
      <c r="C311" s="42" t="s">
        <v>330</v>
      </c>
      <c r="D311" s="42" t="s">
        <v>7</v>
      </c>
      <c r="E311" s="42" t="s">
        <v>331</v>
      </c>
      <c r="F311" s="42" t="s">
        <v>7</v>
      </c>
      <c r="G311" s="43" t="s">
        <v>119</v>
      </c>
      <c r="H311" s="55">
        <v>1.4550000000000001</v>
      </c>
      <c r="I311" s="56">
        <v>0</v>
      </c>
      <c r="J311" s="57">
        <f>ROUND(H311*I311,2)</f>
        <v>0</v>
      </c>
      <c r="K311" s="58">
        <v>0.20999999999999999</v>
      </c>
      <c r="L311" s="59">
        <f>ROUND(J311*1.21,2)</f>
        <v>0</v>
      </c>
      <c r="M311" s="13"/>
      <c r="N311" s="2"/>
      <c r="O311" s="2"/>
      <c r="P311" s="2"/>
      <c r="Q311" s="33">
        <f>IF(ISNUMBER(K311),IF(H311&gt;0,IF(I311&gt;0,J311,0),0),0)</f>
        <v>0</v>
      </c>
      <c r="R311" s="9">
        <f>IF(ISNUMBER(K311)=FALSE,J311,0)</f>
        <v>0</v>
      </c>
    </row>
    <row r="312" ht="12.75">
      <c r="A312" s="10"/>
      <c r="B312" s="49" t="s">
        <v>46</v>
      </c>
      <c r="C312" s="1"/>
      <c r="D312" s="1"/>
      <c r="E312" s="50" t="s">
        <v>332</v>
      </c>
      <c r="F312" s="1"/>
      <c r="G312" s="1"/>
      <c r="H312" s="40"/>
      <c r="I312" s="1"/>
      <c r="J312" s="40"/>
      <c r="K312" s="1"/>
      <c r="L312" s="1"/>
      <c r="M312" s="13"/>
      <c r="N312" s="2"/>
      <c r="O312" s="2"/>
      <c r="P312" s="2"/>
      <c r="Q312" s="2"/>
    </row>
    <row r="313" ht="12.75">
      <c r="A313" s="10"/>
      <c r="B313" s="49" t="s">
        <v>48</v>
      </c>
      <c r="C313" s="1"/>
      <c r="D313" s="1"/>
      <c r="E313" s="50" t="s">
        <v>333</v>
      </c>
      <c r="F313" s="1"/>
      <c r="G313" s="1"/>
      <c r="H313" s="40"/>
      <c r="I313" s="1"/>
      <c r="J313" s="40"/>
      <c r="K313" s="1"/>
      <c r="L313" s="1"/>
      <c r="M313" s="13"/>
      <c r="N313" s="2"/>
      <c r="O313" s="2"/>
      <c r="P313" s="2"/>
      <c r="Q313" s="2"/>
    </row>
    <row r="314" ht="12.75">
      <c r="A314" s="10"/>
      <c r="B314" s="49" t="s">
        <v>50</v>
      </c>
      <c r="C314" s="1"/>
      <c r="D314" s="1"/>
      <c r="E314" s="50" t="s">
        <v>298</v>
      </c>
      <c r="F314" s="1"/>
      <c r="G314" s="1"/>
      <c r="H314" s="40"/>
      <c r="I314" s="1"/>
      <c r="J314" s="40"/>
      <c r="K314" s="1"/>
      <c r="L314" s="1"/>
      <c r="M314" s="13"/>
      <c r="N314" s="2"/>
      <c r="O314" s="2"/>
      <c r="P314" s="2"/>
      <c r="Q314" s="2"/>
    </row>
    <row r="315" thickBot="1" ht="12.75">
      <c r="A315" s="10"/>
      <c r="B315" s="51" t="s">
        <v>52</v>
      </c>
      <c r="C315" s="52"/>
      <c r="D315" s="52"/>
      <c r="E315" s="53" t="s">
        <v>53</v>
      </c>
      <c r="F315" s="52"/>
      <c r="G315" s="52"/>
      <c r="H315" s="54"/>
      <c r="I315" s="52"/>
      <c r="J315" s="54"/>
      <c r="K315" s="52"/>
      <c r="L315" s="52"/>
      <c r="M315" s="13"/>
      <c r="N315" s="2"/>
      <c r="O315" s="2"/>
      <c r="P315" s="2"/>
      <c r="Q315" s="2"/>
    </row>
    <row r="316" thickTop="1" ht="12.75">
      <c r="A316" s="10"/>
      <c r="B316" s="41">
        <v>55</v>
      </c>
      <c r="C316" s="42" t="s">
        <v>334</v>
      </c>
      <c r="D316" s="42" t="s">
        <v>7</v>
      </c>
      <c r="E316" s="42" t="s">
        <v>335</v>
      </c>
      <c r="F316" s="42" t="s">
        <v>7</v>
      </c>
      <c r="G316" s="43" t="s">
        <v>119</v>
      </c>
      <c r="H316" s="55">
        <v>10.366</v>
      </c>
      <c r="I316" s="56">
        <v>0</v>
      </c>
      <c r="J316" s="57">
        <f>ROUND(H316*I316,2)</f>
        <v>0</v>
      </c>
      <c r="K316" s="58">
        <v>0.20999999999999999</v>
      </c>
      <c r="L316" s="59">
        <f>ROUND(J316*1.21,2)</f>
        <v>0</v>
      </c>
      <c r="M316" s="13"/>
      <c r="N316" s="2"/>
      <c r="O316" s="2"/>
      <c r="P316" s="2"/>
      <c r="Q316" s="33">
        <f>IF(ISNUMBER(K316),IF(H316&gt;0,IF(I316&gt;0,J316,0),0),0)</f>
        <v>0</v>
      </c>
      <c r="R316" s="9">
        <f>IF(ISNUMBER(K316)=FALSE,J316,0)</f>
        <v>0</v>
      </c>
    </row>
    <row r="317" ht="12.75">
      <c r="A317" s="10"/>
      <c r="B317" s="49" t="s">
        <v>46</v>
      </c>
      <c r="C317" s="1"/>
      <c r="D317" s="1"/>
      <c r="E317" s="50" t="s">
        <v>336</v>
      </c>
      <c r="F317" s="1"/>
      <c r="G317" s="1"/>
      <c r="H317" s="40"/>
      <c r="I317" s="1"/>
      <c r="J317" s="40"/>
      <c r="K317" s="1"/>
      <c r="L317" s="1"/>
      <c r="M317" s="13"/>
      <c r="N317" s="2"/>
      <c r="O317" s="2"/>
      <c r="P317" s="2"/>
      <c r="Q317" s="2"/>
    </row>
    <row r="318" ht="12.75">
      <c r="A318" s="10"/>
      <c r="B318" s="49" t="s">
        <v>48</v>
      </c>
      <c r="C318" s="1"/>
      <c r="D318" s="1"/>
      <c r="E318" s="50" t="s">
        <v>337</v>
      </c>
      <c r="F318" s="1"/>
      <c r="G318" s="1"/>
      <c r="H318" s="40"/>
      <c r="I318" s="1"/>
      <c r="J318" s="40"/>
      <c r="K318" s="1"/>
      <c r="L318" s="1"/>
      <c r="M318" s="13"/>
      <c r="N318" s="2"/>
      <c r="O318" s="2"/>
      <c r="P318" s="2"/>
      <c r="Q318" s="2"/>
    </row>
    <row r="319" ht="12.75">
      <c r="A319" s="10"/>
      <c r="B319" s="49" t="s">
        <v>50</v>
      </c>
      <c r="C319" s="1"/>
      <c r="D319" s="1"/>
      <c r="E319" s="50" t="s">
        <v>298</v>
      </c>
      <c r="F319" s="1"/>
      <c r="G319" s="1"/>
      <c r="H319" s="40"/>
      <c r="I319" s="1"/>
      <c r="J319" s="40"/>
      <c r="K319" s="1"/>
      <c r="L319" s="1"/>
      <c r="M319" s="13"/>
      <c r="N319" s="2"/>
      <c r="O319" s="2"/>
      <c r="P319" s="2"/>
      <c r="Q319" s="2"/>
    </row>
    <row r="320" thickBot="1" ht="12.75">
      <c r="A320" s="10"/>
      <c r="B320" s="51" t="s">
        <v>52</v>
      </c>
      <c r="C320" s="52"/>
      <c r="D320" s="52"/>
      <c r="E320" s="53" t="s">
        <v>53</v>
      </c>
      <c r="F320" s="52"/>
      <c r="G320" s="52"/>
      <c r="H320" s="54"/>
      <c r="I320" s="52"/>
      <c r="J320" s="54"/>
      <c r="K320" s="52"/>
      <c r="L320" s="52"/>
      <c r="M320" s="13"/>
      <c r="N320" s="2"/>
      <c r="O320" s="2"/>
      <c r="P320" s="2"/>
      <c r="Q320" s="2"/>
    </row>
    <row r="321" thickTop="1" ht="12.75">
      <c r="A321" s="10"/>
      <c r="B321" s="41">
        <v>56</v>
      </c>
      <c r="C321" s="42" t="s">
        <v>338</v>
      </c>
      <c r="D321" s="42" t="s">
        <v>7</v>
      </c>
      <c r="E321" s="42" t="s">
        <v>339</v>
      </c>
      <c r="F321" s="42" t="s">
        <v>7</v>
      </c>
      <c r="G321" s="43" t="s">
        <v>119</v>
      </c>
      <c r="H321" s="55">
        <v>7.2000000000000002</v>
      </c>
      <c r="I321" s="56">
        <v>0</v>
      </c>
      <c r="J321" s="57">
        <f>ROUND(H321*I321,2)</f>
        <v>0</v>
      </c>
      <c r="K321" s="58">
        <v>0.20999999999999999</v>
      </c>
      <c r="L321" s="59">
        <f>ROUND(J321*1.21,2)</f>
        <v>0</v>
      </c>
      <c r="M321" s="13"/>
      <c r="N321" s="2"/>
      <c r="O321" s="2"/>
      <c r="P321" s="2"/>
      <c r="Q321" s="33">
        <f>IF(ISNUMBER(K321),IF(H321&gt;0,IF(I321&gt;0,J321,0),0),0)</f>
        <v>0</v>
      </c>
      <c r="R321" s="9">
        <f>IF(ISNUMBER(K321)=FALSE,J321,0)</f>
        <v>0</v>
      </c>
    </row>
    <row r="322" ht="12.75">
      <c r="A322" s="10"/>
      <c r="B322" s="49" t="s">
        <v>46</v>
      </c>
      <c r="C322" s="1"/>
      <c r="D322" s="1"/>
      <c r="E322" s="50" t="s">
        <v>340</v>
      </c>
      <c r="F322" s="1"/>
      <c r="G322" s="1"/>
      <c r="H322" s="40"/>
      <c r="I322" s="1"/>
      <c r="J322" s="40"/>
      <c r="K322" s="1"/>
      <c r="L322" s="1"/>
      <c r="M322" s="13"/>
      <c r="N322" s="2"/>
      <c r="O322" s="2"/>
      <c r="P322" s="2"/>
      <c r="Q322" s="2"/>
    </row>
    <row r="323" ht="12.75">
      <c r="A323" s="10"/>
      <c r="B323" s="49" t="s">
        <v>48</v>
      </c>
      <c r="C323" s="1"/>
      <c r="D323" s="1"/>
      <c r="E323" s="50" t="s">
        <v>160</v>
      </c>
      <c r="F323" s="1"/>
      <c r="G323" s="1"/>
      <c r="H323" s="40"/>
      <c r="I323" s="1"/>
      <c r="J323" s="40"/>
      <c r="K323" s="1"/>
      <c r="L323" s="1"/>
      <c r="M323" s="13"/>
      <c r="N323" s="2"/>
      <c r="O323" s="2"/>
      <c r="P323" s="2"/>
      <c r="Q323" s="2"/>
    </row>
    <row r="324" ht="12.75">
      <c r="A324" s="10"/>
      <c r="B324" s="49" t="s">
        <v>50</v>
      </c>
      <c r="C324" s="1"/>
      <c r="D324" s="1"/>
      <c r="E324" s="50" t="s">
        <v>341</v>
      </c>
      <c r="F324" s="1"/>
      <c r="G324" s="1"/>
      <c r="H324" s="40"/>
      <c r="I324" s="1"/>
      <c r="J324" s="40"/>
      <c r="K324" s="1"/>
      <c r="L324" s="1"/>
      <c r="M324" s="13"/>
      <c r="N324" s="2"/>
      <c r="O324" s="2"/>
      <c r="P324" s="2"/>
      <c r="Q324" s="2"/>
    </row>
    <row r="325" thickBot="1" ht="12.75">
      <c r="A325" s="10"/>
      <c r="B325" s="51" t="s">
        <v>52</v>
      </c>
      <c r="C325" s="52"/>
      <c r="D325" s="52"/>
      <c r="E325" s="53" t="s">
        <v>53</v>
      </c>
      <c r="F325" s="52"/>
      <c r="G325" s="52"/>
      <c r="H325" s="54"/>
      <c r="I325" s="52"/>
      <c r="J325" s="54"/>
      <c r="K325" s="52"/>
      <c r="L325" s="52"/>
      <c r="M325" s="13"/>
      <c r="N325" s="2"/>
      <c r="O325" s="2"/>
      <c r="P325" s="2"/>
      <c r="Q325" s="2"/>
    </row>
    <row r="326" thickTop="1" ht="12.75">
      <c r="A326" s="10"/>
      <c r="B326" s="41">
        <v>57</v>
      </c>
      <c r="C326" s="42" t="s">
        <v>342</v>
      </c>
      <c r="D326" s="42" t="s">
        <v>7</v>
      </c>
      <c r="E326" s="42" t="s">
        <v>343</v>
      </c>
      <c r="F326" s="42" t="s">
        <v>7</v>
      </c>
      <c r="G326" s="43" t="s">
        <v>119</v>
      </c>
      <c r="H326" s="55">
        <v>1.54</v>
      </c>
      <c r="I326" s="56">
        <v>0</v>
      </c>
      <c r="J326" s="57">
        <f>ROUND(H326*I326,2)</f>
        <v>0</v>
      </c>
      <c r="K326" s="58">
        <v>0.20999999999999999</v>
      </c>
      <c r="L326" s="59">
        <f>ROUND(J326*1.21,2)</f>
        <v>0</v>
      </c>
      <c r="M326" s="13"/>
      <c r="N326" s="2"/>
      <c r="O326" s="2"/>
      <c r="P326" s="2"/>
      <c r="Q326" s="33">
        <f>IF(ISNUMBER(K326),IF(H326&gt;0,IF(I326&gt;0,J326,0),0),0)</f>
        <v>0</v>
      </c>
      <c r="R326" s="9">
        <f>IF(ISNUMBER(K326)=FALSE,J326,0)</f>
        <v>0</v>
      </c>
    </row>
    <row r="327" ht="12.75">
      <c r="A327" s="10"/>
      <c r="B327" s="49" t="s">
        <v>46</v>
      </c>
      <c r="C327" s="1"/>
      <c r="D327" s="1"/>
      <c r="E327" s="50" t="s">
        <v>344</v>
      </c>
      <c r="F327" s="1"/>
      <c r="G327" s="1"/>
      <c r="H327" s="40"/>
      <c r="I327" s="1"/>
      <c r="J327" s="40"/>
      <c r="K327" s="1"/>
      <c r="L327" s="1"/>
      <c r="M327" s="13"/>
      <c r="N327" s="2"/>
      <c r="O327" s="2"/>
      <c r="P327" s="2"/>
      <c r="Q327" s="2"/>
    </row>
    <row r="328" ht="12.75">
      <c r="A328" s="10"/>
      <c r="B328" s="49" t="s">
        <v>48</v>
      </c>
      <c r="C328" s="1"/>
      <c r="D328" s="1"/>
      <c r="E328" s="50" t="s">
        <v>345</v>
      </c>
      <c r="F328" s="1"/>
      <c r="G328" s="1"/>
      <c r="H328" s="40"/>
      <c r="I328" s="1"/>
      <c r="J328" s="40"/>
      <c r="K328" s="1"/>
      <c r="L328" s="1"/>
      <c r="M328" s="13"/>
      <c r="N328" s="2"/>
      <c r="O328" s="2"/>
      <c r="P328" s="2"/>
      <c r="Q328" s="2"/>
    </row>
    <row r="329" ht="12.75">
      <c r="A329" s="10"/>
      <c r="B329" s="49" t="s">
        <v>50</v>
      </c>
      <c r="C329" s="1"/>
      <c r="D329" s="1"/>
      <c r="E329" s="50" t="s">
        <v>346</v>
      </c>
      <c r="F329" s="1"/>
      <c r="G329" s="1"/>
      <c r="H329" s="40"/>
      <c r="I329" s="1"/>
      <c r="J329" s="40"/>
      <c r="K329" s="1"/>
      <c r="L329" s="1"/>
      <c r="M329" s="13"/>
      <c r="N329" s="2"/>
      <c r="O329" s="2"/>
      <c r="P329" s="2"/>
      <c r="Q329" s="2"/>
    </row>
    <row r="330" thickBot="1" ht="12.75">
      <c r="A330" s="10"/>
      <c r="B330" s="51" t="s">
        <v>52</v>
      </c>
      <c r="C330" s="52"/>
      <c r="D330" s="52"/>
      <c r="E330" s="53" t="s">
        <v>53</v>
      </c>
      <c r="F330" s="52"/>
      <c r="G330" s="52"/>
      <c r="H330" s="54"/>
      <c r="I330" s="52"/>
      <c r="J330" s="54"/>
      <c r="K330" s="52"/>
      <c r="L330" s="52"/>
      <c r="M330" s="13"/>
      <c r="N330" s="2"/>
      <c r="O330" s="2"/>
      <c r="P330" s="2"/>
      <c r="Q330" s="2"/>
    </row>
    <row r="331" thickTop="1" thickBot="1" ht="25" customHeight="1">
      <c r="A331" s="10"/>
      <c r="B331" s="1"/>
      <c r="C331" s="60">
        <v>4</v>
      </c>
      <c r="D331" s="1"/>
      <c r="E331" s="60" t="s">
        <v>93</v>
      </c>
      <c r="F331" s="1"/>
      <c r="G331" s="61" t="s">
        <v>78</v>
      </c>
      <c r="H331" s="62">
        <f>J291+J296+J301+J306+J311+J316+J321+J326</f>
        <v>0</v>
      </c>
      <c r="I331" s="61" t="s">
        <v>79</v>
      </c>
      <c r="J331" s="63">
        <f>(L331-H331)</f>
        <v>0</v>
      </c>
      <c r="K331" s="61" t="s">
        <v>80</v>
      </c>
      <c r="L331" s="64">
        <f>ROUND((J291+J296+J301+J306+J311+J316+J321+J326)*1.21,2)</f>
        <v>0</v>
      </c>
      <c r="M331" s="13"/>
      <c r="N331" s="2"/>
      <c r="O331" s="2"/>
      <c r="P331" s="2"/>
      <c r="Q331" s="33">
        <f>0+Q291+Q296+Q301+Q306+Q311+Q316+Q321+Q326</f>
        <v>0</v>
      </c>
      <c r="R331" s="9">
        <f>0+R291+R296+R301+R306+R311+R316+R321+R326</f>
        <v>0</v>
      </c>
      <c r="S331" s="65">
        <f>Q331*(1+J331)+R331</f>
        <v>0</v>
      </c>
    </row>
    <row r="332" thickTop="1" thickBot="1" ht="25" customHeight="1">
      <c r="A332" s="10"/>
      <c r="B332" s="66"/>
      <c r="C332" s="66"/>
      <c r="D332" s="66"/>
      <c r="E332" s="66"/>
      <c r="F332" s="66"/>
      <c r="G332" s="67" t="s">
        <v>81</v>
      </c>
      <c r="H332" s="68">
        <f>0+J291+J296+J301+J306+J311+J316+J321+J326</f>
        <v>0</v>
      </c>
      <c r="I332" s="67" t="s">
        <v>82</v>
      </c>
      <c r="J332" s="69">
        <f>0+J331</f>
        <v>0</v>
      </c>
      <c r="K332" s="67" t="s">
        <v>83</v>
      </c>
      <c r="L332" s="70">
        <f>0+L331</f>
        <v>0</v>
      </c>
      <c r="M332" s="13"/>
      <c r="N332" s="2"/>
      <c r="O332" s="2"/>
      <c r="P332" s="2"/>
      <c r="Q332" s="2"/>
    </row>
    <row r="333" ht="40" customHeight="1">
      <c r="A333" s="10"/>
      <c r="B333" s="75" t="s">
        <v>347</v>
      </c>
      <c r="C333" s="1"/>
      <c r="D333" s="1"/>
      <c r="E333" s="1"/>
      <c r="F333" s="1"/>
      <c r="G333" s="1"/>
      <c r="H333" s="40"/>
      <c r="I333" s="1"/>
      <c r="J333" s="40"/>
      <c r="K333" s="1"/>
      <c r="L333" s="1"/>
      <c r="M333" s="13"/>
      <c r="N333" s="2"/>
      <c r="O333" s="2"/>
      <c r="P333" s="2"/>
      <c r="Q333" s="2"/>
    </row>
    <row r="334" ht="12.75">
      <c r="A334" s="10"/>
      <c r="B334" s="41">
        <v>58</v>
      </c>
      <c r="C334" s="42" t="s">
        <v>348</v>
      </c>
      <c r="D334" s="42" t="s">
        <v>7</v>
      </c>
      <c r="E334" s="42" t="s">
        <v>349</v>
      </c>
      <c r="F334" s="42" t="s">
        <v>7</v>
      </c>
      <c r="G334" s="43" t="s">
        <v>138</v>
      </c>
      <c r="H334" s="44">
        <v>57.399999999999999</v>
      </c>
      <c r="I334" s="45">
        <v>0</v>
      </c>
      <c r="J334" s="46">
        <f>ROUND(H334*I334,2)</f>
        <v>0</v>
      </c>
      <c r="K334" s="47">
        <v>0.20999999999999999</v>
      </c>
      <c r="L334" s="48">
        <f>ROUND(J334*1.21,2)</f>
        <v>0</v>
      </c>
      <c r="M334" s="13"/>
      <c r="N334" s="2"/>
      <c r="O334" s="2"/>
      <c r="P334" s="2"/>
      <c r="Q334" s="33">
        <f>IF(ISNUMBER(K334),IF(H334&gt;0,IF(I334&gt;0,J334,0),0),0)</f>
        <v>0</v>
      </c>
      <c r="R334" s="9">
        <f>IF(ISNUMBER(K334)=FALSE,J334,0)</f>
        <v>0</v>
      </c>
    </row>
    <row r="335" ht="12.75">
      <c r="A335" s="10"/>
      <c r="B335" s="49" t="s">
        <v>46</v>
      </c>
      <c r="C335" s="1"/>
      <c r="D335" s="1"/>
      <c r="E335" s="50" t="s">
        <v>350</v>
      </c>
      <c r="F335" s="1"/>
      <c r="G335" s="1"/>
      <c r="H335" s="40"/>
      <c r="I335" s="1"/>
      <c r="J335" s="40"/>
      <c r="K335" s="1"/>
      <c r="L335" s="1"/>
      <c r="M335" s="13"/>
      <c r="N335" s="2"/>
      <c r="O335" s="2"/>
      <c r="P335" s="2"/>
      <c r="Q335" s="2"/>
    </row>
    <row r="336" ht="12.75">
      <c r="A336" s="10"/>
      <c r="B336" s="49" t="s">
        <v>48</v>
      </c>
      <c r="C336" s="1"/>
      <c r="D336" s="1"/>
      <c r="E336" s="50" t="s">
        <v>351</v>
      </c>
      <c r="F336" s="1"/>
      <c r="G336" s="1"/>
      <c r="H336" s="40"/>
      <c r="I336" s="1"/>
      <c r="J336" s="40"/>
      <c r="K336" s="1"/>
      <c r="L336" s="1"/>
      <c r="M336" s="13"/>
      <c r="N336" s="2"/>
      <c r="O336" s="2"/>
      <c r="P336" s="2"/>
      <c r="Q336" s="2"/>
    </row>
    <row r="337" ht="12.75">
      <c r="A337" s="10"/>
      <c r="B337" s="49" t="s">
        <v>50</v>
      </c>
      <c r="C337" s="1"/>
      <c r="D337" s="1"/>
      <c r="E337" s="50" t="s">
        <v>352</v>
      </c>
      <c r="F337" s="1"/>
      <c r="G337" s="1"/>
      <c r="H337" s="40"/>
      <c r="I337" s="1"/>
      <c r="J337" s="40"/>
      <c r="K337" s="1"/>
      <c r="L337" s="1"/>
      <c r="M337" s="13"/>
      <c r="N337" s="2"/>
      <c r="O337" s="2"/>
      <c r="P337" s="2"/>
      <c r="Q337" s="2"/>
    </row>
    <row r="338" thickBot="1" ht="12.75">
      <c r="A338" s="10"/>
      <c r="B338" s="51" t="s">
        <v>52</v>
      </c>
      <c r="C338" s="52"/>
      <c r="D338" s="52"/>
      <c r="E338" s="53" t="s">
        <v>53</v>
      </c>
      <c r="F338" s="52"/>
      <c r="G338" s="52"/>
      <c r="H338" s="54"/>
      <c r="I338" s="52"/>
      <c r="J338" s="54"/>
      <c r="K338" s="52"/>
      <c r="L338" s="52"/>
      <c r="M338" s="13"/>
      <c r="N338" s="2"/>
      <c r="O338" s="2"/>
      <c r="P338" s="2"/>
      <c r="Q338" s="2"/>
    </row>
    <row r="339" thickTop="1" ht="12.75">
      <c r="A339" s="10"/>
      <c r="B339" s="41">
        <v>59</v>
      </c>
      <c r="C339" s="42" t="s">
        <v>353</v>
      </c>
      <c r="D339" s="42" t="s">
        <v>7</v>
      </c>
      <c r="E339" s="42" t="s">
        <v>354</v>
      </c>
      <c r="F339" s="42" t="s">
        <v>7</v>
      </c>
      <c r="G339" s="43" t="s">
        <v>138</v>
      </c>
      <c r="H339" s="55">
        <v>28.699999999999999</v>
      </c>
      <c r="I339" s="56">
        <v>0</v>
      </c>
      <c r="J339" s="57">
        <f>ROUND(H339*I339,2)</f>
        <v>0</v>
      </c>
      <c r="K339" s="58">
        <v>0.20999999999999999</v>
      </c>
      <c r="L339" s="59">
        <f>ROUND(J339*1.21,2)</f>
        <v>0</v>
      </c>
      <c r="M339" s="13"/>
      <c r="N339" s="2"/>
      <c r="O339" s="2"/>
      <c r="P339" s="2"/>
      <c r="Q339" s="33">
        <f>IF(ISNUMBER(K339),IF(H339&gt;0,IF(I339&gt;0,J339,0),0),0)</f>
        <v>0</v>
      </c>
      <c r="R339" s="9">
        <f>IF(ISNUMBER(K339)=FALSE,J339,0)</f>
        <v>0</v>
      </c>
    </row>
    <row r="340" ht="12.75">
      <c r="A340" s="10"/>
      <c r="B340" s="49" t="s">
        <v>46</v>
      </c>
      <c r="C340" s="1"/>
      <c r="D340" s="1"/>
      <c r="E340" s="50" t="s">
        <v>355</v>
      </c>
      <c r="F340" s="1"/>
      <c r="G340" s="1"/>
      <c r="H340" s="40"/>
      <c r="I340" s="1"/>
      <c r="J340" s="40"/>
      <c r="K340" s="1"/>
      <c r="L340" s="1"/>
      <c r="M340" s="13"/>
      <c r="N340" s="2"/>
      <c r="O340" s="2"/>
      <c r="P340" s="2"/>
      <c r="Q340" s="2"/>
    </row>
    <row r="341" ht="12.75">
      <c r="A341" s="10"/>
      <c r="B341" s="49" t="s">
        <v>48</v>
      </c>
      <c r="C341" s="1"/>
      <c r="D341" s="1"/>
      <c r="E341" s="50" t="s">
        <v>356</v>
      </c>
      <c r="F341" s="1"/>
      <c r="G341" s="1"/>
      <c r="H341" s="40"/>
      <c r="I341" s="1"/>
      <c r="J341" s="40"/>
      <c r="K341" s="1"/>
      <c r="L341" s="1"/>
      <c r="M341" s="13"/>
      <c r="N341" s="2"/>
      <c r="O341" s="2"/>
      <c r="P341" s="2"/>
      <c r="Q341" s="2"/>
    </row>
    <row r="342" ht="12.75">
      <c r="A342" s="10"/>
      <c r="B342" s="49" t="s">
        <v>50</v>
      </c>
      <c r="C342" s="1"/>
      <c r="D342" s="1"/>
      <c r="E342" s="50" t="s">
        <v>357</v>
      </c>
      <c r="F342" s="1"/>
      <c r="G342" s="1"/>
      <c r="H342" s="40"/>
      <c r="I342" s="1"/>
      <c r="J342" s="40"/>
      <c r="K342" s="1"/>
      <c r="L342" s="1"/>
      <c r="M342" s="13"/>
      <c r="N342" s="2"/>
      <c r="O342" s="2"/>
      <c r="P342" s="2"/>
      <c r="Q342" s="2"/>
    </row>
    <row r="343" thickBot="1" ht="12.75">
      <c r="A343" s="10"/>
      <c r="B343" s="51" t="s">
        <v>52</v>
      </c>
      <c r="C343" s="52"/>
      <c r="D343" s="52"/>
      <c r="E343" s="53" t="s">
        <v>53</v>
      </c>
      <c r="F343" s="52"/>
      <c r="G343" s="52"/>
      <c r="H343" s="54"/>
      <c r="I343" s="52"/>
      <c r="J343" s="54"/>
      <c r="K343" s="52"/>
      <c r="L343" s="52"/>
      <c r="M343" s="13"/>
      <c r="N343" s="2"/>
      <c r="O343" s="2"/>
      <c r="P343" s="2"/>
      <c r="Q343" s="2"/>
    </row>
    <row r="344" thickTop="1" ht="12.75">
      <c r="A344" s="10"/>
      <c r="B344" s="41">
        <v>60</v>
      </c>
      <c r="C344" s="42" t="s">
        <v>358</v>
      </c>
      <c r="D344" s="42" t="s">
        <v>7</v>
      </c>
      <c r="E344" s="42" t="s">
        <v>359</v>
      </c>
      <c r="F344" s="42" t="s">
        <v>7</v>
      </c>
      <c r="G344" s="43" t="s">
        <v>138</v>
      </c>
      <c r="H344" s="55">
        <v>769.47000000000003</v>
      </c>
      <c r="I344" s="56">
        <v>0</v>
      </c>
      <c r="J344" s="57">
        <f>ROUND(H344*I344,2)</f>
        <v>0</v>
      </c>
      <c r="K344" s="58">
        <v>0.20999999999999999</v>
      </c>
      <c r="L344" s="59">
        <f>ROUND(J344*1.21,2)</f>
        <v>0</v>
      </c>
      <c r="M344" s="13"/>
      <c r="N344" s="2"/>
      <c r="O344" s="2"/>
      <c r="P344" s="2"/>
      <c r="Q344" s="33">
        <f>IF(ISNUMBER(K344),IF(H344&gt;0,IF(I344&gt;0,J344,0),0),0)</f>
        <v>0</v>
      </c>
      <c r="R344" s="9">
        <f>IF(ISNUMBER(K344)=FALSE,J344,0)</f>
        <v>0</v>
      </c>
    </row>
    <row r="345" ht="12.75">
      <c r="A345" s="10"/>
      <c r="B345" s="49" t="s">
        <v>46</v>
      </c>
      <c r="C345" s="1"/>
      <c r="D345" s="1"/>
      <c r="E345" s="50" t="s">
        <v>360</v>
      </c>
      <c r="F345" s="1"/>
      <c r="G345" s="1"/>
      <c r="H345" s="40"/>
      <c r="I345" s="1"/>
      <c r="J345" s="40"/>
      <c r="K345" s="1"/>
      <c r="L345" s="1"/>
      <c r="M345" s="13"/>
      <c r="N345" s="2"/>
      <c r="O345" s="2"/>
      <c r="P345" s="2"/>
      <c r="Q345" s="2"/>
    </row>
    <row r="346" ht="12.75">
      <c r="A346" s="10"/>
      <c r="B346" s="49" t="s">
        <v>48</v>
      </c>
      <c r="C346" s="1"/>
      <c r="D346" s="1"/>
      <c r="E346" s="50" t="s">
        <v>361</v>
      </c>
      <c r="F346" s="1"/>
      <c r="G346" s="1"/>
      <c r="H346" s="40"/>
      <c r="I346" s="1"/>
      <c r="J346" s="40"/>
      <c r="K346" s="1"/>
      <c r="L346" s="1"/>
      <c r="M346" s="13"/>
      <c r="N346" s="2"/>
      <c r="O346" s="2"/>
      <c r="P346" s="2"/>
      <c r="Q346" s="2"/>
    </row>
    <row r="347" ht="12.75">
      <c r="A347" s="10"/>
      <c r="B347" s="49" t="s">
        <v>50</v>
      </c>
      <c r="C347" s="1"/>
      <c r="D347" s="1"/>
      <c r="E347" s="50" t="s">
        <v>357</v>
      </c>
      <c r="F347" s="1"/>
      <c r="G347" s="1"/>
      <c r="H347" s="40"/>
      <c r="I347" s="1"/>
      <c r="J347" s="40"/>
      <c r="K347" s="1"/>
      <c r="L347" s="1"/>
      <c r="M347" s="13"/>
      <c r="N347" s="2"/>
      <c r="O347" s="2"/>
      <c r="P347" s="2"/>
      <c r="Q347" s="2"/>
    </row>
    <row r="348" thickBot="1" ht="12.75">
      <c r="A348" s="10"/>
      <c r="B348" s="51" t="s">
        <v>52</v>
      </c>
      <c r="C348" s="52"/>
      <c r="D348" s="52"/>
      <c r="E348" s="53" t="s">
        <v>53</v>
      </c>
      <c r="F348" s="52"/>
      <c r="G348" s="52"/>
      <c r="H348" s="54"/>
      <c r="I348" s="52"/>
      <c r="J348" s="54"/>
      <c r="K348" s="52"/>
      <c r="L348" s="52"/>
      <c r="M348" s="13"/>
      <c r="N348" s="2"/>
      <c r="O348" s="2"/>
      <c r="P348" s="2"/>
      <c r="Q348" s="2"/>
    </row>
    <row r="349" thickTop="1" ht="12.75">
      <c r="A349" s="10"/>
      <c r="B349" s="41">
        <v>61</v>
      </c>
      <c r="C349" s="42" t="s">
        <v>362</v>
      </c>
      <c r="D349" s="42" t="s">
        <v>7</v>
      </c>
      <c r="E349" s="42" t="s">
        <v>363</v>
      </c>
      <c r="F349" s="42" t="s">
        <v>7</v>
      </c>
      <c r="G349" s="43" t="s">
        <v>138</v>
      </c>
      <c r="H349" s="55">
        <v>403</v>
      </c>
      <c r="I349" s="56">
        <v>0</v>
      </c>
      <c r="J349" s="57">
        <f>ROUND(H349*I349,2)</f>
        <v>0</v>
      </c>
      <c r="K349" s="58">
        <v>0.20999999999999999</v>
      </c>
      <c r="L349" s="59">
        <f>ROUND(J349*1.21,2)</f>
        <v>0</v>
      </c>
      <c r="M349" s="13"/>
      <c r="N349" s="2"/>
      <c r="O349" s="2"/>
      <c r="P349" s="2"/>
      <c r="Q349" s="33">
        <f>IF(ISNUMBER(K349),IF(H349&gt;0,IF(I349&gt;0,J349,0),0),0)</f>
        <v>0</v>
      </c>
      <c r="R349" s="9">
        <f>IF(ISNUMBER(K349)=FALSE,J349,0)</f>
        <v>0</v>
      </c>
    </row>
    <row r="350" ht="12.75">
      <c r="A350" s="10"/>
      <c r="B350" s="49" t="s">
        <v>46</v>
      </c>
      <c r="C350" s="1"/>
      <c r="D350" s="1"/>
      <c r="E350" s="50" t="s">
        <v>364</v>
      </c>
      <c r="F350" s="1"/>
      <c r="G350" s="1"/>
      <c r="H350" s="40"/>
      <c r="I350" s="1"/>
      <c r="J350" s="40"/>
      <c r="K350" s="1"/>
      <c r="L350" s="1"/>
      <c r="M350" s="13"/>
      <c r="N350" s="2"/>
      <c r="O350" s="2"/>
      <c r="P350" s="2"/>
      <c r="Q350" s="2"/>
    </row>
    <row r="351" ht="12.75">
      <c r="A351" s="10"/>
      <c r="B351" s="49" t="s">
        <v>48</v>
      </c>
      <c r="C351" s="1"/>
      <c r="D351" s="1"/>
      <c r="E351" s="50" t="s">
        <v>365</v>
      </c>
      <c r="F351" s="1"/>
      <c r="G351" s="1"/>
      <c r="H351" s="40"/>
      <c r="I351" s="1"/>
      <c r="J351" s="40"/>
      <c r="K351" s="1"/>
      <c r="L351" s="1"/>
      <c r="M351" s="13"/>
      <c r="N351" s="2"/>
      <c r="O351" s="2"/>
      <c r="P351" s="2"/>
      <c r="Q351" s="2"/>
    </row>
    <row r="352" ht="12.75">
      <c r="A352" s="10"/>
      <c r="B352" s="49" t="s">
        <v>50</v>
      </c>
      <c r="C352" s="1"/>
      <c r="D352" s="1"/>
      <c r="E352" s="50" t="s">
        <v>366</v>
      </c>
      <c r="F352" s="1"/>
      <c r="G352" s="1"/>
      <c r="H352" s="40"/>
      <c r="I352" s="1"/>
      <c r="J352" s="40"/>
      <c r="K352" s="1"/>
      <c r="L352" s="1"/>
      <c r="M352" s="13"/>
      <c r="N352" s="2"/>
      <c r="O352" s="2"/>
      <c r="P352" s="2"/>
      <c r="Q352" s="2"/>
    </row>
    <row r="353" thickBot="1" ht="12.75">
      <c r="A353" s="10"/>
      <c r="B353" s="51" t="s">
        <v>52</v>
      </c>
      <c r="C353" s="52"/>
      <c r="D353" s="52"/>
      <c r="E353" s="53" t="s">
        <v>53</v>
      </c>
      <c r="F353" s="52"/>
      <c r="G353" s="52"/>
      <c r="H353" s="54"/>
      <c r="I353" s="52"/>
      <c r="J353" s="54"/>
      <c r="K353" s="52"/>
      <c r="L353" s="52"/>
      <c r="M353" s="13"/>
      <c r="N353" s="2"/>
      <c r="O353" s="2"/>
      <c r="P353" s="2"/>
      <c r="Q353" s="2"/>
    </row>
    <row r="354" thickTop="1" ht="12.75">
      <c r="A354" s="10"/>
      <c r="B354" s="41">
        <v>62</v>
      </c>
      <c r="C354" s="42" t="s">
        <v>367</v>
      </c>
      <c r="D354" s="42" t="s">
        <v>7</v>
      </c>
      <c r="E354" s="42" t="s">
        <v>368</v>
      </c>
      <c r="F354" s="42" t="s">
        <v>7</v>
      </c>
      <c r="G354" s="43" t="s">
        <v>138</v>
      </c>
      <c r="H354" s="55">
        <v>36.530000000000001</v>
      </c>
      <c r="I354" s="56">
        <v>0</v>
      </c>
      <c r="J354" s="57">
        <f>ROUND(H354*I354,2)</f>
        <v>0</v>
      </c>
      <c r="K354" s="58">
        <v>0.20999999999999999</v>
      </c>
      <c r="L354" s="59">
        <f>ROUND(J354*1.21,2)</f>
        <v>0</v>
      </c>
      <c r="M354" s="13"/>
      <c r="N354" s="2"/>
      <c r="O354" s="2"/>
      <c r="P354" s="2"/>
      <c r="Q354" s="33">
        <f>IF(ISNUMBER(K354),IF(H354&gt;0,IF(I354&gt;0,J354,0),0),0)</f>
        <v>0</v>
      </c>
      <c r="R354" s="9">
        <f>IF(ISNUMBER(K354)=FALSE,J354,0)</f>
        <v>0</v>
      </c>
    </row>
    <row r="355" ht="12.75">
      <c r="A355" s="10"/>
      <c r="B355" s="49" t="s">
        <v>46</v>
      </c>
      <c r="C355" s="1"/>
      <c r="D355" s="1"/>
      <c r="E355" s="50" t="s">
        <v>369</v>
      </c>
      <c r="F355" s="1"/>
      <c r="G355" s="1"/>
      <c r="H355" s="40"/>
      <c r="I355" s="1"/>
      <c r="J355" s="40"/>
      <c r="K355" s="1"/>
      <c r="L355" s="1"/>
      <c r="M355" s="13"/>
      <c r="N355" s="2"/>
      <c r="O355" s="2"/>
      <c r="P355" s="2"/>
      <c r="Q355" s="2"/>
    </row>
    <row r="356" ht="12.75">
      <c r="A356" s="10"/>
      <c r="B356" s="49" t="s">
        <v>48</v>
      </c>
      <c r="C356" s="1"/>
      <c r="D356" s="1"/>
      <c r="E356" s="50" t="s">
        <v>370</v>
      </c>
      <c r="F356" s="1"/>
      <c r="G356" s="1"/>
      <c r="H356" s="40"/>
      <c r="I356" s="1"/>
      <c r="J356" s="40"/>
      <c r="K356" s="1"/>
      <c r="L356" s="1"/>
      <c r="M356" s="13"/>
      <c r="N356" s="2"/>
      <c r="O356" s="2"/>
      <c r="P356" s="2"/>
      <c r="Q356" s="2"/>
    </row>
    <row r="357" ht="12.75">
      <c r="A357" s="10"/>
      <c r="B357" s="49" t="s">
        <v>50</v>
      </c>
      <c r="C357" s="1"/>
      <c r="D357" s="1"/>
      <c r="E357" s="50" t="s">
        <v>366</v>
      </c>
      <c r="F357" s="1"/>
      <c r="G357" s="1"/>
      <c r="H357" s="40"/>
      <c r="I357" s="1"/>
      <c r="J357" s="40"/>
      <c r="K357" s="1"/>
      <c r="L357" s="1"/>
      <c r="M357" s="13"/>
      <c r="N357" s="2"/>
      <c r="O357" s="2"/>
      <c r="P357" s="2"/>
      <c r="Q357" s="2"/>
    </row>
    <row r="358" thickBot="1" ht="12.75">
      <c r="A358" s="10"/>
      <c r="B358" s="51" t="s">
        <v>52</v>
      </c>
      <c r="C358" s="52"/>
      <c r="D358" s="52"/>
      <c r="E358" s="53" t="s">
        <v>53</v>
      </c>
      <c r="F358" s="52"/>
      <c r="G358" s="52"/>
      <c r="H358" s="54"/>
      <c r="I358" s="52"/>
      <c r="J358" s="54"/>
      <c r="K358" s="52"/>
      <c r="L358" s="52"/>
      <c r="M358" s="13"/>
      <c r="N358" s="2"/>
      <c r="O358" s="2"/>
      <c r="P358" s="2"/>
      <c r="Q358" s="2"/>
    </row>
    <row r="359" thickTop="1" ht="12.75">
      <c r="A359" s="10"/>
      <c r="B359" s="41">
        <v>63</v>
      </c>
      <c r="C359" s="42" t="s">
        <v>371</v>
      </c>
      <c r="D359" s="42" t="s">
        <v>7</v>
      </c>
      <c r="E359" s="42" t="s">
        <v>372</v>
      </c>
      <c r="F359" s="42" t="s">
        <v>7</v>
      </c>
      <c r="G359" s="43" t="s">
        <v>138</v>
      </c>
      <c r="H359" s="55">
        <v>366.47000000000003</v>
      </c>
      <c r="I359" s="56">
        <v>0</v>
      </c>
      <c r="J359" s="57">
        <f>ROUND(H359*I359,2)</f>
        <v>0</v>
      </c>
      <c r="K359" s="58">
        <v>0.20999999999999999</v>
      </c>
      <c r="L359" s="59">
        <f>ROUND(J359*1.21,2)</f>
        <v>0</v>
      </c>
      <c r="M359" s="13"/>
      <c r="N359" s="2"/>
      <c r="O359" s="2"/>
      <c r="P359" s="2"/>
      <c r="Q359" s="33">
        <f>IF(ISNUMBER(K359),IF(H359&gt;0,IF(I359&gt;0,J359,0),0),0)</f>
        <v>0</v>
      </c>
      <c r="R359" s="9">
        <f>IF(ISNUMBER(K359)=FALSE,J359,0)</f>
        <v>0</v>
      </c>
    </row>
    <row r="360" ht="12.75">
      <c r="A360" s="10"/>
      <c r="B360" s="49" t="s">
        <v>46</v>
      </c>
      <c r="C360" s="1"/>
      <c r="D360" s="1"/>
      <c r="E360" s="50" t="s">
        <v>373</v>
      </c>
      <c r="F360" s="1"/>
      <c r="G360" s="1"/>
      <c r="H360" s="40"/>
      <c r="I360" s="1"/>
      <c r="J360" s="40"/>
      <c r="K360" s="1"/>
      <c r="L360" s="1"/>
      <c r="M360" s="13"/>
      <c r="N360" s="2"/>
      <c r="O360" s="2"/>
      <c r="P360" s="2"/>
      <c r="Q360" s="2"/>
    </row>
    <row r="361" ht="12.75">
      <c r="A361" s="10"/>
      <c r="B361" s="49" t="s">
        <v>48</v>
      </c>
      <c r="C361" s="1"/>
      <c r="D361" s="1"/>
      <c r="E361" s="50" t="s">
        <v>374</v>
      </c>
      <c r="F361" s="1"/>
      <c r="G361" s="1"/>
      <c r="H361" s="40"/>
      <c r="I361" s="1"/>
      <c r="J361" s="40"/>
      <c r="K361" s="1"/>
      <c r="L361" s="1"/>
      <c r="M361" s="13"/>
      <c r="N361" s="2"/>
      <c r="O361" s="2"/>
      <c r="P361" s="2"/>
      <c r="Q361" s="2"/>
    </row>
    <row r="362" ht="12.75">
      <c r="A362" s="10"/>
      <c r="B362" s="49" t="s">
        <v>50</v>
      </c>
      <c r="C362" s="1"/>
      <c r="D362" s="1"/>
      <c r="E362" s="50" t="s">
        <v>366</v>
      </c>
      <c r="F362" s="1"/>
      <c r="G362" s="1"/>
      <c r="H362" s="40"/>
      <c r="I362" s="1"/>
      <c r="J362" s="40"/>
      <c r="K362" s="1"/>
      <c r="L362" s="1"/>
      <c r="M362" s="13"/>
      <c r="N362" s="2"/>
      <c r="O362" s="2"/>
      <c r="P362" s="2"/>
      <c r="Q362" s="2"/>
    </row>
    <row r="363" thickBot="1" ht="12.75">
      <c r="A363" s="10"/>
      <c r="B363" s="51" t="s">
        <v>52</v>
      </c>
      <c r="C363" s="52"/>
      <c r="D363" s="52"/>
      <c r="E363" s="53" t="s">
        <v>53</v>
      </c>
      <c r="F363" s="52"/>
      <c r="G363" s="52"/>
      <c r="H363" s="54"/>
      <c r="I363" s="52"/>
      <c r="J363" s="54"/>
      <c r="K363" s="52"/>
      <c r="L363" s="52"/>
      <c r="M363" s="13"/>
      <c r="N363" s="2"/>
      <c r="O363" s="2"/>
      <c r="P363" s="2"/>
      <c r="Q363" s="2"/>
    </row>
    <row r="364" thickTop="1" ht="12.75">
      <c r="A364" s="10"/>
      <c r="B364" s="41">
        <v>64</v>
      </c>
      <c r="C364" s="42" t="s">
        <v>375</v>
      </c>
      <c r="D364" s="42" t="s">
        <v>7</v>
      </c>
      <c r="E364" s="42" t="s">
        <v>376</v>
      </c>
      <c r="F364" s="42" t="s">
        <v>7</v>
      </c>
      <c r="G364" s="43" t="s">
        <v>138</v>
      </c>
      <c r="H364" s="55">
        <v>28.699999999999999</v>
      </c>
      <c r="I364" s="56">
        <v>0</v>
      </c>
      <c r="J364" s="57">
        <f>ROUND(H364*I364,2)</f>
        <v>0</v>
      </c>
      <c r="K364" s="58">
        <v>0.20999999999999999</v>
      </c>
      <c r="L364" s="59">
        <f>ROUND(J364*1.21,2)</f>
        <v>0</v>
      </c>
      <c r="M364" s="13"/>
      <c r="N364" s="2"/>
      <c r="O364" s="2"/>
      <c r="P364" s="2"/>
      <c r="Q364" s="33">
        <f>IF(ISNUMBER(K364),IF(H364&gt;0,IF(I364&gt;0,J364,0),0),0)</f>
        <v>0</v>
      </c>
      <c r="R364" s="9">
        <f>IF(ISNUMBER(K364)=FALSE,J364,0)</f>
        <v>0</v>
      </c>
    </row>
    <row r="365" ht="12.75">
      <c r="A365" s="10"/>
      <c r="B365" s="49" t="s">
        <v>46</v>
      </c>
      <c r="C365" s="1"/>
      <c r="D365" s="1"/>
      <c r="E365" s="50" t="s">
        <v>377</v>
      </c>
      <c r="F365" s="1"/>
      <c r="G365" s="1"/>
      <c r="H365" s="40"/>
      <c r="I365" s="1"/>
      <c r="J365" s="40"/>
      <c r="K365" s="1"/>
      <c r="L365" s="1"/>
      <c r="M365" s="13"/>
      <c r="N365" s="2"/>
      <c r="O365" s="2"/>
      <c r="P365" s="2"/>
      <c r="Q365" s="2"/>
    </row>
    <row r="366" ht="12.75">
      <c r="A366" s="10"/>
      <c r="B366" s="49" t="s">
        <v>48</v>
      </c>
      <c r="C366" s="1"/>
      <c r="D366" s="1"/>
      <c r="E366" s="50" t="s">
        <v>378</v>
      </c>
      <c r="F366" s="1"/>
      <c r="G366" s="1"/>
      <c r="H366" s="40"/>
      <c r="I366" s="1"/>
      <c r="J366" s="40"/>
      <c r="K366" s="1"/>
      <c r="L366" s="1"/>
      <c r="M366" s="13"/>
      <c r="N366" s="2"/>
      <c r="O366" s="2"/>
      <c r="P366" s="2"/>
      <c r="Q366" s="2"/>
    </row>
    <row r="367" ht="12.75">
      <c r="A367" s="10"/>
      <c r="B367" s="49" t="s">
        <v>50</v>
      </c>
      <c r="C367" s="1"/>
      <c r="D367" s="1"/>
      <c r="E367" s="50" t="s">
        <v>366</v>
      </c>
      <c r="F367" s="1"/>
      <c r="G367" s="1"/>
      <c r="H367" s="40"/>
      <c r="I367" s="1"/>
      <c r="J367" s="40"/>
      <c r="K367" s="1"/>
      <c r="L367" s="1"/>
      <c r="M367" s="13"/>
      <c r="N367" s="2"/>
      <c r="O367" s="2"/>
      <c r="P367" s="2"/>
      <c r="Q367" s="2"/>
    </row>
    <row r="368" thickBot="1" ht="12.75">
      <c r="A368" s="10"/>
      <c r="B368" s="51" t="s">
        <v>52</v>
      </c>
      <c r="C368" s="52"/>
      <c r="D368" s="52"/>
      <c r="E368" s="53" t="s">
        <v>53</v>
      </c>
      <c r="F368" s="52"/>
      <c r="G368" s="52"/>
      <c r="H368" s="54"/>
      <c r="I368" s="52"/>
      <c r="J368" s="54"/>
      <c r="K368" s="52"/>
      <c r="L368" s="52"/>
      <c r="M368" s="13"/>
      <c r="N368" s="2"/>
      <c r="O368" s="2"/>
      <c r="P368" s="2"/>
      <c r="Q368" s="2"/>
    </row>
    <row r="369" thickTop="1" ht="12.75">
      <c r="A369" s="10"/>
      <c r="B369" s="41">
        <v>65</v>
      </c>
      <c r="C369" s="42" t="s">
        <v>379</v>
      </c>
      <c r="D369" s="42" t="s">
        <v>7</v>
      </c>
      <c r="E369" s="42" t="s">
        <v>380</v>
      </c>
      <c r="F369" s="42" t="s">
        <v>7</v>
      </c>
      <c r="G369" s="43" t="s">
        <v>138</v>
      </c>
      <c r="H369" s="55">
        <v>1</v>
      </c>
      <c r="I369" s="56">
        <v>0</v>
      </c>
      <c r="J369" s="57">
        <f>ROUND(H369*I369,2)</f>
        <v>0</v>
      </c>
      <c r="K369" s="58">
        <v>0.20999999999999999</v>
      </c>
      <c r="L369" s="59">
        <f>ROUND(J369*1.21,2)</f>
        <v>0</v>
      </c>
      <c r="M369" s="13"/>
      <c r="N369" s="2"/>
      <c r="O369" s="2"/>
      <c r="P369" s="2"/>
      <c r="Q369" s="33">
        <f>IF(ISNUMBER(K369),IF(H369&gt;0,IF(I369&gt;0,J369,0),0),0)</f>
        <v>0</v>
      </c>
      <c r="R369" s="9">
        <f>IF(ISNUMBER(K369)=FALSE,J369,0)</f>
        <v>0</v>
      </c>
    </row>
    <row r="370" ht="12.75">
      <c r="A370" s="10"/>
      <c r="B370" s="49" t="s">
        <v>46</v>
      </c>
      <c r="C370" s="1"/>
      <c r="D370" s="1"/>
      <c r="E370" s="50" t="s">
        <v>381</v>
      </c>
      <c r="F370" s="1"/>
      <c r="G370" s="1"/>
      <c r="H370" s="40"/>
      <c r="I370" s="1"/>
      <c r="J370" s="40"/>
      <c r="K370" s="1"/>
      <c r="L370" s="1"/>
      <c r="M370" s="13"/>
      <c r="N370" s="2"/>
      <c r="O370" s="2"/>
      <c r="P370" s="2"/>
      <c r="Q370" s="2"/>
    </row>
    <row r="371" ht="12.75">
      <c r="A371" s="10"/>
      <c r="B371" s="49" t="s">
        <v>48</v>
      </c>
      <c r="C371" s="1"/>
      <c r="D371" s="1"/>
      <c r="E371" s="50" t="s">
        <v>382</v>
      </c>
      <c r="F371" s="1"/>
      <c r="G371" s="1"/>
      <c r="H371" s="40"/>
      <c r="I371" s="1"/>
      <c r="J371" s="40"/>
      <c r="K371" s="1"/>
      <c r="L371" s="1"/>
      <c r="M371" s="13"/>
      <c r="N371" s="2"/>
      <c r="O371" s="2"/>
      <c r="P371" s="2"/>
      <c r="Q371" s="2"/>
    </row>
    <row r="372" ht="12.75">
      <c r="A372" s="10"/>
      <c r="B372" s="49" t="s">
        <v>50</v>
      </c>
      <c r="C372" s="1"/>
      <c r="D372" s="1"/>
      <c r="E372" s="50" t="s">
        <v>383</v>
      </c>
      <c r="F372" s="1"/>
      <c r="G372" s="1"/>
      <c r="H372" s="40"/>
      <c r="I372" s="1"/>
      <c r="J372" s="40"/>
      <c r="K372" s="1"/>
      <c r="L372" s="1"/>
      <c r="M372" s="13"/>
      <c r="N372" s="2"/>
      <c r="O372" s="2"/>
      <c r="P372" s="2"/>
      <c r="Q372" s="2"/>
    </row>
    <row r="373" thickBot="1" ht="12.75">
      <c r="A373" s="10"/>
      <c r="B373" s="51" t="s">
        <v>52</v>
      </c>
      <c r="C373" s="52"/>
      <c r="D373" s="52"/>
      <c r="E373" s="53" t="s">
        <v>53</v>
      </c>
      <c r="F373" s="52"/>
      <c r="G373" s="52"/>
      <c r="H373" s="54"/>
      <c r="I373" s="52"/>
      <c r="J373" s="54"/>
      <c r="K373" s="52"/>
      <c r="L373" s="52"/>
      <c r="M373" s="13"/>
      <c r="N373" s="2"/>
      <c r="O373" s="2"/>
      <c r="P373" s="2"/>
      <c r="Q373" s="2"/>
    </row>
    <row r="374" thickTop="1" ht="12.75">
      <c r="A374" s="10"/>
      <c r="B374" s="41">
        <v>66</v>
      </c>
      <c r="C374" s="42" t="s">
        <v>384</v>
      </c>
      <c r="D374" s="42" t="s">
        <v>7</v>
      </c>
      <c r="E374" s="42" t="s">
        <v>385</v>
      </c>
      <c r="F374" s="42" t="s">
        <v>7</v>
      </c>
      <c r="G374" s="43" t="s">
        <v>138</v>
      </c>
      <c r="H374" s="55">
        <v>2.5</v>
      </c>
      <c r="I374" s="56">
        <v>0</v>
      </c>
      <c r="J374" s="57">
        <f>ROUND(H374*I374,2)</f>
        <v>0</v>
      </c>
      <c r="K374" s="58">
        <v>0.20999999999999999</v>
      </c>
      <c r="L374" s="59">
        <f>ROUND(J374*1.21,2)</f>
        <v>0</v>
      </c>
      <c r="M374" s="13"/>
      <c r="N374" s="2"/>
      <c r="O374" s="2"/>
      <c r="P374" s="2"/>
      <c r="Q374" s="33">
        <f>IF(ISNUMBER(K374),IF(H374&gt;0,IF(I374&gt;0,J374,0),0),0)</f>
        <v>0</v>
      </c>
      <c r="R374" s="9">
        <f>IF(ISNUMBER(K374)=FALSE,J374,0)</f>
        <v>0</v>
      </c>
    </row>
    <row r="375" ht="12.75">
      <c r="A375" s="10"/>
      <c r="B375" s="49" t="s">
        <v>46</v>
      </c>
      <c r="C375" s="1"/>
      <c r="D375" s="1"/>
      <c r="E375" s="50" t="s">
        <v>386</v>
      </c>
      <c r="F375" s="1"/>
      <c r="G375" s="1"/>
      <c r="H375" s="40"/>
      <c r="I375" s="1"/>
      <c r="J375" s="40"/>
      <c r="K375" s="1"/>
      <c r="L375" s="1"/>
      <c r="M375" s="13"/>
      <c r="N375" s="2"/>
      <c r="O375" s="2"/>
      <c r="P375" s="2"/>
      <c r="Q375" s="2"/>
    </row>
    <row r="376" ht="12.75">
      <c r="A376" s="10"/>
      <c r="B376" s="49" t="s">
        <v>48</v>
      </c>
      <c r="C376" s="1"/>
      <c r="D376" s="1"/>
      <c r="E376" s="50" t="s">
        <v>387</v>
      </c>
      <c r="F376" s="1"/>
      <c r="G376" s="1"/>
      <c r="H376" s="40"/>
      <c r="I376" s="1"/>
      <c r="J376" s="40"/>
      <c r="K376" s="1"/>
      <c r="L376" s="1"/>
      <c r="M376" s="13"/>
      <c r="N376" s="2"/>
      <c r="O376" s="2"/>
      <c r="P376" s="2"/>
      <c r="Q376" s="2"/>
    </row>
    <row r="377" ht="12.75">
      <c r="A377" s="10"/>
      <c r="B377" s="49" t="s">
        <v>50</v>
      </c>
      <c r="C377" s="1"/>
      <c r="D377" s="1"/>
      <c r="E377" s="50" t="s">
        <v>383</v>
      </c>
      <c r="F377" s="1"/>
      <c r="G377" s="1"/>
      <c r="H377" s="40"/>
      <c r="I377" s="1"/>
      <c r="J377" s="40"/>
      <c r="K377" s="1"/>
      <c r="L377" s="1"/>
      <c r="M377" s="13"/>
      <c r="N377" s="2"/>
      <c r="O377" s="2"/>
      <c r="P377" s="2"/>
      <c r="Q377" s="2"/>
    </row>
    <row r="378" thickBot="1" ht="12.75">
      <c r="A378" s="10"/>
      <c r="B378" s="51" t="s">
        <v>52</v>
      </c>
      <c r="C378" s="52"/>
      <c r="D378" s="52"/>
      <c r="E378" s="53" t="s">
        <v>53</v>
      </c>
      <c r="F378" s="52"/>
      <c r="G378" s="52"/>
      <c r="H378" s="54"/>
      <c r="I378" s="52"/>
      <c r="J378" s="54"/>
      <c r="K378" s="52"/>
      <c r="L378" s="52"/>
      <c r="M378" s="13"/>
      <c r="N378" s="2"/>
      <c r="O378" s="2"/>
      <c r="P378" s="2"/>
      <c r="Q378" s="2"/>
    </row>
    <row r="379" thickTop="1" ht="12.75">
      <c r="A379" s="10"/>
      <c r="B379" s="41">
        <v>67</v>
      </c>
      <c r="C379" s="42" t="s">
        <v>388</v>
      </c>
      <c r="D379" s="42" t="s">
        <v>7</v>
      </c>
      <c r="E379" s="42" t="s">
        <v>389</v>
      </c>
      <c r="F379" s="42" t="s">
        <v>7</v>
      </c>
      <c r="G379" s="43" t="s">
        <v>153</v>
      </c>
      <c r="H379" s="55">
        <v>63.399999999999999</v>
      </c>
      <c r="I379" s="56">
        <v>0</v>
      </c>
      <c r="J379" s="57">
        <f>ROUND(H379*I379,2)</f>
        <v>0</v>
      </c>
      <c r="K379" s="58">
        <v>0.20999999999999999</v>
      </c>
      <c r="L379" s="59">
        <f>ROUND(J379*1.21,2)</f>
        <v>0</v>
      </c>
      <c r="M379" s="13"/>
      <c r="N379" s="2"/>
      <c r="O379" s="2"/>
      <c r="P379" s="2"/>
      <c r="Q379" s="33">
        <f>IF(ISNUMBER(K379),IF(H379&gt;0,IF(I379&gt;0,J379,0),0),0)</f>
        <v>0</v>
      </c>
      <c r="R379" s="9">
        <f>IF(ISNUMBER(K379)=FALSE,J379,0)</f>
        <v>0</v>
      </c>
    </row>
    <row r="380" ht="12.75">
      <c r="A380" s="10"/>
      <c r="B380" s="49" t="s">
        <v>46</v>
      </c>
      <c r="C380" s="1"/>
      <c r="D380" s="1"/>
      <c r="E380" s="50" t="s">
        <v>7</v>
      </c>
      <c r="F380" s="1"/>
      <c r="G380" s="1"/>
      <c r="H380" s="40"/>
      <c r="I380" s="1"/>
      <c r="J380" s="40"/>
      <c r="K380" s="1"/>
      <c r="L380" s="1"/>
      <c r="M380" s="13"/>
      <c r="N380" s="2"/>
      <c r="O380" s="2"/>
      <c r="P380" s="2"/>
      <c r="Q380" s="2"/>
    </row>
    <row r="381" ht="12.75">
      <c r="A381" s="10"/>
      <c r="B381" s="49" t="s">
        <v>48</v>
      </c>
      <c r="C381" s="1"/>
      <c r="D381" s="1"/>
      <c r="E381" s="50" t="s">
        <v>390</v>
      </c>
      <c r="F381" s="1"/>
      <c r="G381" s="1"/>
      <c r="H381" s="40"/>
      <c r="I381" s="1"/>
      <c r="J381" s="40"/>
      <c r="K381" s="1"/>
      <c r="L381" s="1"/>
      <c r="M381" s="13"/>
      <c r="N381" s="2"/>
      <c r="O381" s="2"/>
      <c r="P381" s="2"/>
      <c r="Q381" s="2"/>
    </row>
    <row r="382" ht="12.75">
      <c r="A382" s="10"/>
      <c r="B382" s="49" t="s">
        <v>50</v>
      </c>
      <c r="C382" s="1"/>
      <c r="D382" s="1"/>
      <c r="E382" s="50" t="s">
        <v>391</v>
      </c>
      <c r="F382" s="1"/>
      <c r="G382" s="1"/>
      <c r="H382" s="40"/>
      <c r="I382" s="1"/>
      <c r="J382" s="40"/>
      <c r="K382" s="1"/>
      <c r="L382" s="1"/>
      <c r="M382" s="13"/>
      <c r="N382" s="2"/>
      <c r="O382" s="2"/>
      <c r="P382" s="2"/>
      <c r="Q382" s="2"/>
    </row>
    <row r="383" thickBot="1" ht="12.75">
      <c r="A383" s="10"/>
      <c r="B383" s="51" t="s">
        <v>52</v>
      </c>
      <c r="C383" s="52"/>
      <c r="D383" s="52"/>
      <c r="E383" s="53" t="s">
        <v>53</v>
      </c>
      <c r="F383" s="52"/>
      <c r="G383" s="52"/>
      <c r="H383" s="54"/>
      <c r="I383" s="52"/>
      <c r="J383" s="54"/>
      <c r="K383" s="52"/>
      <c r="L383" s="52"/>
      <c r="M383" s="13"/>
      <c r="N383" s="2"/>
      <c r="O383" s="2"/>
      <c r="P383" s="2"/>
      <c r="Q383" s="2"/>
    </row>
    <row r="384" thickTop="1" thickBot="1" ht="25" customHeight="1">
      <c r="A384" s="10"/>
      <c r="B384" s="1"/>
      <c r="C384" s="60">
        <v>5</v>
      </c>
      <c r="D384" s="1"/>
      <c r="E384" s="60" t="s">
        <v>94</v>
      </c>
      <c r="F384" s="1"/>
      <c r="G384" s="61" t="s">
        <v>78</v>
      </c>
      <c r="H384" s="62">
        <f>J334+J339+J344+J349+J354+J359+J364+J369+J374+J379</f>
        <v>0</v>
      </c>
      <c r="I384" s="61" t="s">
        <v>79</v>
      </c>
      <c r="J384" s="63">
        <f>(L384-H384)</f>
        <v>0</v>
      </c>
      <c r="K384" s="61" t="s">
        <v>80</v>
      </c>
      <c r="L384" s="64">
        <f>ROUND((J334+J339+J344+J349+J354+J359+J364+J369+J374+J379)*1.21,2)</f>
        <v>0</v>
      </c>
      <c r="M384" s="13"/>
      <c r="N384" s="2"/>
      <c r="O384" s="2"/>
      <c r="P384" s="2"/>
      <c r="Q384" s="33">
        <f>0+Q334+Q339+Q344+Q349+Q354+Q359+Q364+Q369+Q374+Q379</f>
        <v>0</v>
      </c>
      <c r="R384" s="9">
        <f>0+R334+R339+R344+R349+R354+R359+R364+R369+R374+R379</f>
        <v>0</v>
      </c>
      <c r="S384" s="65">
        <f>Q384*(1+J384)+R384</f>
        <v>0</v>
      </c>
    </row>
    <row r="385" thickTop="1" thickBot="1" ht="25" customHeight="1">
      <c r="A385" s="10"/>
      <c r="B385" s="66"/>
      <c r="C385" s="66"/>
      <c r="D385" s="66"/>
      <c r="E385" s="66"/>
      <c r="F385" s="66"/>
      <c r="G385" s="67" t="s">
        <v>81</v>
      </c>
      <c r="H385" s="68">
        <f>0+J334+J339+J344+J349+J354+J359+J364+J369+J374+J379</f>
        <v>0</v>
      </c>
      <c r="I385" s="67" t="s">
        <v>82</v>
      </c>
      <c r="J385" s="69">
        <f>0+J384</f>
        <v>0</v>
      </c>
      <c r="K385" s="67" t="s">
        <v>83</v>
      </c>
      <c r="L385" s="70">
        <f>0+L384</f>
        <v>0</v>
      </c>
      <c r="M385" s="13"/>
      <c r="N385" s="2"/>
      <c r="O385" s="2"/>
      <c r="P385" s="2"/>
      <c r="Q385" s="2"/>
    </row>
    <row r="386" ht="40" customHeight="1">
      <c r="A386" s="10"/>
      <c r="B386" s="75" t="s">
        <v>392</v>
      </c>
      <c r="C386" s="1"/>
      <c r="D386" s="1"/>
      <c r="E386" s="1"/>
      <c r="F386" s="1"/>
      <c r="G386" s="1"/>
      <c r="H386" s="40"/>
      <c r="I386" s="1"/>
      <c r="J386" s="40"/>
      <c r="K386" s="1"/>
      <c r="L386" s="1"/>
      <c r="M386" s="13"/>
      <c r="N386" s="2"/>
      <c r="O386" s="2"/>
      <c r="P386" s="2"/>
      <c r="Q386" s="2"/>
    </row>
    <row r="387" ht="12.75">
      <c r="A387" s="10"/>
      <c r="B387" s="41">
        <v>68</v>
      </c>
      <c r="C387" s="42" t="s">
        <v>393</v>
      </c>
      <c r="D387" s="42" t="s">
        <v>7</v>
      </c>
      <c r="E387" s="42" t="s">
        <v>394</v>
      </c>
      <c r="F387" s="42" t="s">
        <v>7</v>
      </c>
      <c r="G387" s="43" t="s">
        <v>138</v>
      </c>
      <c r="H387" s="44">
        <v>75.694999999999993</v>
      </c>
      <c r="I387" s="45">
        <v>0</v>
      </c>
      <c r="J387" s="46">
        <f>ROUND(H387*I387,2)</f>
        <v>0</v>
      </c>
      <c r="K387" s="47">
        <v>0.20999999999999999</v>
      </c>
      <c r="L387" s="48">
        <f>ROUND(J387*1.21,2)</f>
        <v>0</v>
      </c>
      <c r="M387" s="13"/>
      <c r="N387" s="2"/>
      <c r="O387" s="2"/>
      <c r="P387" s="2"/>
      <c r="Q387" s="33">
        <f>IF(ISNUMBER(K387),IF(H387&gt;0,IF(I387&gt;0,J387,0),0),0)</f>
        <v>0</v>
      </c>
      <c r="R387" s="9">
        <f>IF(ISNUMBER(K387)=FALSE,J387,0)</f>
        <v>0</v>
      </c>
    </row>
    <row r="388" ht="12.75">
      <c r="A388" s="10"/>
      <c r="B388" s="49" t="s">
        <v>46</v>
      </c>
      <c r="C388" s="1"/>
      <c r="D388" s="1"/>
      <c r="E388" s="50" t="s">
        <v>395</v>
      </c>
      <c r="F388" s="1"/>
      <c r="G388" s="1"/>
      <c r="H388" s="40"/>
      <c r="I388" s="1"/>
      <c r="J388" s="40"/>
      <c r="K388" s="1"/>
      <c r="L388" s="1"/>
      <c r="M388" s="13"/>
      <c r="N388" s="2"/>
      <c r="O388" s="2"/>
      <c r="P388" s="2"/>
      <c r="Q388" s="2"/>
    </row>
    <row r="389" ht="12.75">
      <c r="A389" s="10"/>
      <c r="B389" s="49" t="s">
        <v>48</v>
      </c>
      <c r="C389" s="1"/>
      <c r="D389" s="1"/>
      <c r="E389" s="50" t="s">
        <v>396</v>
      </c>
      <c r="F389" s="1"/>
      <c r="G389" s="1"/>
      <c r="H389" s="40"/>
      <c r="I389" s="1"/>
      <c r="J389" s="40"/>
      <c r="K389" s="1"/>
      <c r="L389" s="1"/>
      <c r="M389" s="13"/>
      <c r="N389" s="2"/>
      <c r="O389" s="2"/>
      <c r="P389" s="2"/>
      <c r="Q389" s="2"/>
    </row>
    <row r="390" ht="12.75">
      <c r="A390" s="10"/>
      <c r="B390" s="49" t="s">
        <v>50</v>
      </c>
      <c r="C390" s="1"/>
      <c r="D390" s="1"/>
      <c r="E390" s="50" t="s">
        <v>397</v>
      </c>
      <c r="F390" s="1"/>
      <c r="G390" s="1"/>
      <c r="H390" s="40"/>
      <c r="I390" s="1"/>
      <c r="J390" s="40"/>
      <c r="K390" s="1"/>
      <c r="L390" s="1"/>
      <c r="M390" s="13"/>
      <c r="N390" s="2"/>
      <c r="O390" s="2"/>
      <c r="P390" s="2"/>
      <c r="Q390" s="2"/>
    </row>
    <row r="391" thickBot="1" ht="12.75">
      <c r="A391" s="10"/>
      <c r="B391" s="51" t="s">
        <v>52</v>
      </c>
      <c r="C391" s="52"/>
      <c r="D391" s="52"/>
      <c r="E391" s="53" t="s">
        <v>53</v>
      </c>
      <c r="F391" s="52"/>
      <c r="G391" s="52"/>
      <c r="H391" s="54"/>
      <c r="I391" s="52"/>
      <c r="J391" s="54"/>
      <c r="K391" s="52"/>
      <c r="L391" s="52"/>
      <c r="M391" s="13"/>
      <c r="N391" s="2"/>
      <c r="O391" s="2"/>
      <c r="P391" s="2"/>
      <c r="Q391" s="2"/>
    </row>
    <row r="392" thickTop="1" ht="12.75">
      <c r="A392" s="10"/>
      <c r="B392" s="41">
        <v>69</v>
      </c>
      <c r="C392" s="42" t="s">
        <v>398</v>
      </c>
      <c r="D392" s="42" t="s">
        <v>7</v>
      </c>
      <c r="E392" s="42" t="s">
        <v>399</v>
      </c>
      <c r="F392" s="42" t="s">
        <v>7</v>
      </c>
      <c r="G392" s="43" t="s">
        <v>138</v>
      </c>
      <c r="H392" s="55">
        <v>23.042000000000002</v>
      </c>
      <c r="I392" s="56">
        <v>0</v>
      </c>
      <c r="J392" s="57">
        <f>ROUND(H392*I392,2)</f>
        <v>0</v>
      </c>
      <c r="K392" s="58">
        <v>0.20999999999999999</v>
      </c>
      <c r="L392" s="59">
        <f>ROUND(J392*1.21,2)</f>
        <v>0</v>
      </c>
      <c r="M392" s="13"/>
      <c r="N392" s="2"/>
      <c r="O392" s="2"/>
      <c r="P392" s="2"/>
      <c r="Q392" s="33">
        <f>IF(ISNUMBER(K392),IF(H392&gt;0,IF(I392&gt;0,J392,0),0),0)</f>
        <v>0</v>
      </c>
      <c r="R392" s="9">
        <f>IF(ISNUMBER(K392)=FALSE,J392,0)</f>
        <v>0</v>
      </c>
    </row>
    <row r="393" ht="12.75">
      <c r="A393" s="10"/>
      <c r="B393" s="49" t="s">
        <v>46</v>
      </c>
      <c r="C393" s="1"/>
      <c r="D393" s="1"/>
      <c r="E393" s="50" t="s">
        <v>400</v>
      </c>
      <c r="F393" s="1"/>
      <c r="G393" s="1"/>
      <c r="H393" s="40"/>
      <c r="I393" s="1"/>
      <c r="J393" s="40"/>
      <c r="K393" s="1"/>
      <c r="L393" s="1"/>
      <c r="M393" s="13"/>
      <c r="N393" s="2"/>
      <c r="O393" s="2"/>
      <c r="P393" s="2"/>
      <c r="Q393" s="2"/>
    </row>
    <row r="394" ht="12.75">
      <c r="A394" s="10"/>
      <c r="B394" s="49" t="s">
        <v>48</v>
      </c>
      <c r="C394" s="1"/>
      <c r="D394" s="1"/>
      <c r="E394" s="50" t="s">
        <v>401</v>
      </c>
      <c r="F394" s="1"/>
      <c r="G394" s="1"/>
      <c r="H394" s="40"/>
      <c r="I394" s="1"/>
      <c r="J394" s="40"/>
      <c r="K394" s="1"/>
      <c r="L394" s="1"/>
      <c r="M394" s="13"/>
      <c r="N394" s="2"/>
      <c r="O394" s="2"/>
      <c r="P394" s="2"/>
      <c r="Q394" s="2"/>
    </row>
    <row r="395" ht="12.75">
      <c r="A395" s="10"/>
      <c r="B395" s="49" t="s">
        <v>50</v>
      </c>
      <c r="C395" s="1"/>
      <c r="D395" s="1"/>
      <c r="E395" s="50" t="s">
        <v>402</v>
      </c>
      <c r="F395" s="1"/>
      <c r="G395" s="1"/>
      <c r="H395" s="40"/>
      <c r="I395" s="1"/>
      <c r="J395" s="40"/>
      <c r="K395" s="1"/>
      <c r="L395" s="1"/>
      <c r="M395" s="13"/>
      <c r="N395" s="2"/>
      <c r="O395" s="2"/>
      <c r="P395" s="2"/>
      <c r="Q395" s="2"/>
    </row>
    <row r="396" thickBot="1" ht="12.75">
      <c r="A396" s="10"/>
      <c r="B396" s="51" t="s">
        <v>52</v>
      </c>
      <c r="C396" s="52"/>
      <c r="D396" s="52"/>
      <c r="E396" s="53" t="s">
        <v>53</v>
      </c>
      <c r="F396" s="52"/>
      <c r="G396" s="52"/>
      <c r="H396" s="54"/>
      <c r="I396" s="52"/>
      <c r="J396" s="54"/>
      <c r="K396" s="52"/>
      <c r="L396" s="52"/>
      <c r="M396" s="13"/>
      <c r="N396" s="2"/>
      <c r="O396" s="2"/>
      <c r="P396" s="2"/>
      <c r="Q396" s="2"/>
    </row>
    <row r="397" thickTop="1" ht="12.75">
      <c r="A397" s="10"/>
      <c r="B397" s="41">
        <v>70</v>
      </c>
      <c r="C397" s="42" t="s">
        <v>403</v>
      </c>
      <c r="D397" s="42" t="s">
        <v>7</v>
      </c>
      <c r="E397" s="42" t="s">
        <v>404</v>
      </c>
      <c r="F397" s="42" t="s">
        <v>7</v>
      </c>
      <c r="G397" s="43" t="s">
        <v>138</v>
      </c>
      <c r="H397" s="55">
        <v>38.783000000000001</v>
      </c>
      <c r="I397" s="56">
        <v>0</v>
      </c>
      <c r="J397" s="57">
        <f>ROUND(H397*I397,2)</f>
        <v>0</v>
      </c>
      <c r="K397" s="58">
        <v>0.20999999999999999</v>
      </c>
      <c r="L397" s="59">
        <f>ROUND(J397*1.21,2)</f>
        <v>0</v>
      </c>
      <c r="M397" s="13"/>
      <c r="N397" s="2"/>
      <c r="O397" s="2"/>
      <c r="P397" s="2"/>
      <c r="Q397" s="33">
        <f>IF(ISNUMBER(K397),IF(H397&gt;0,IF(I397&gt;0,J397,0),0),0)</f>
        <v>0</v>
      </c>
      <c r="R397" s="9">
        <f>IF(ISNUMBER(K397)=FALSE,J397,0)</f>
        <v>0</v>
      </c>
    </row>
    <row r="398" ht="12.75">
      <c r="A398" s="10"/>
      <c r="B398" s="49" t="s">
        <v>46</v>
      </c>
      <c r="C398" s="1"/>
      <c r="D398" s="1"/>
      <c r="E398" s="50" t="s">
        <v>7</v>
      </c>
      <c r="F398" s="1"/>
      <c r="G398" s="1"/>
      <c r="H398" s="40"/>
      <c r="I398" s="1"/>
      <c r="J398" s="40"/>
      <c r="K398" s="1"/>
      <c r="L398" s="1"/>
      <c r="M398" s="13"/>
      <c r="N398" s="2"/>
      <c r="O398" s="2"/>
      <c r="P398" s="2"/>
      <c r="Q398" s="2"/>
    </row>
    <row r="399" ht="12.75">
      <c r="A399" s="10"/>
      <c r="B399" s="49" t="s">
        <v>48</v>
      </c>
      <c r="C399" s="1"/>
      <c r="D399" s="1"/>
      <c r="E399" s="50" t="s">
        <v>405</v>
      </c>
      <c r="F399" s="1"/>
      <c r="G399" s="1"/>
      <c r="H399" s="40"/>
      <c r="I399" s="1"/>
      <c r="J399" s="40"/>
      <c r="K399" s="1"/>
      <c r="L399" s="1"/>
      <c r="M399" s="13"/>
      <c r="N399" s="2"/>
      <c r="O399" s="2"/>
      <c r="P399" s="2"/>
      <c r="Q399" s="2"/>
    </row>
    <row r="400" ht="12.75">
      <c r="A400" s="10"/>
      <c r="B400" s="49" t="s">
        <v>50</v>
      </c>
      <c r="C400" s="1"/>
      <c r="D400" s="1"/>
      <c r="E400" s="50" t="s">
        <v>406</v>
      </c>
      <c r="F400" s="1"/>
      <c r="G400" s="1"/>
      <c r="H400" s="40"/>
      <c r="I400" s="1"/>
      <c r="J400" s="40"/>
      <c r="K400" s="1"/>
      <c r="L400" s="1"/>
      <c r="M400" s="13"/>
      <c r="N400" s="2"/>
      <c r="O400" s="2"/>
      <c r="P400" s="2"/>
      <c r="Q400" s="2"/>
    </row>
    <row r="401" thickBot="1" ht="12.75">
      <c r="A401" s="10"/>
      <c r="B401" s="51" t="s">
        <v>52</v>
      </c>
      <c r="C401" s="52"/>
      <c r="D401" s="52"/>
      <c r="E401" s="53" t="s">
        <v>53</v>
      </c>
      <c r="F401" s="52"/>
      <c r="G401" s="52"/>
      <c r="H401" s="54"/>
      <c r="I401" s="52"/>
      <c r="J401" s="54"/>
      <c r="K401" s="52"/>
      <c r="L401" s="52"/>
      <c r="M401" s="13"/>
      <c r="N401" s="2"/>
      <c r="O401" s="2"/>
      <c r="P401" s="2"/>
      <c r="Q401" s="2"/>
    </row>
    <row r="402" thickTop="1" ht="12.75">
      <c r="A402" s="10"/>
      <c r="B402" s="41">
        <v>71</v>
      </c>
      <c r="C402" s="42" t="s">
        <v>407</v>
      </c>
      <c r="D402" s="42" t="s">
        <v>7</v>
      </c>
      <c r="E402" s="42" t="s">
        <v>408</v>
      </c>
      <c r="F402" s="42" t="s">
        <v>7</v>
      </c>
      <c r="G402" s="43" t="s">
        <v>138</v>
      </c>
      <c r="H402" s="55">
        <v>5.7199999999999998</v>
      </c>
      <c r="I402" s="56">
        <v>0</v>
      </c>
      <c r="J402" s="57">
        <f>ROUND(H402*I402,2)</f>
        <v>0</v>
      </c>
      <c r="K402" s="58">
        <v>0.20999999999999999</v>
      </c>
      <c r="L402" s="59">
        <f>ROUND(J402*1.21,2)</f>
        <v>0</v>
      </c>
      <c r="M402" s="13"/>
      <c r="N402" s="2"/>
      <c r="O402" s="2"/>
      <c r="P402" s="2"/>
      <c r="Q402" s="33">
        <f>IF(ISNUMBER(K402),IF(H402&gt;0,IF(I402&gt;0,J402,0),0),0)</f>
        <v>0</v>
      </c>
      <c r="R402" s="9">
        <f>IF(ISNUMBER(K402)=FALSE,J402,0)</f>
        <v>0</v>
      </c>
    </row>
    <row r="403" ht="12.75">
      <c r="A403" s="10"/>
      <c r="B403" s="49" t="s">
        <v>46</v>
      </c>
      <c r="C403" s="1"/>
      <c r="D403" s="1"/>
      <c r="E403" s="50" t="s">
        <v>7</v>
      </c>
      <c r="F403" s="1"/>
      <c r="G403" s="1"/>
      <c r="H403" s="40"/>
      <c r="I403" s="1"/>
      <c r="J403" s="40"/>
      <c r="K403" s="1"/>
      <c r="L403" s="1"/>
      <c r="M403" s="13"/>
      <c r="N403" s="2"/>
      <c r="O403" s="2"/>
      <c r="P403" s="2"/>
      <c r="Q403" s="2"/>
    </row>
    <row r="404" ht="12.75">
      <c r="A404" s="10"/>
      <c r="B404" s="49" t="s">
        <v>48</v>
      </c>
      <c r="C404" s="1"/>
      <c r="D404" s="1"/>
      <c r="E404" s="50" t="s">
        <v>409</v>
      </c>
      <c r="F404" s="1"/>
      <c r="G404" s="1"/>
      <c r="H404" s="40"/>
      <c r="I404" s="1"/>
      <c r="J404" s="40"/>
      <c r="K404" s="1"/>
      <c r="L404" s="1"/>
      <c r="M404" s="13"/>
      <c r="N404" s="2"/>
      <c r="O404" s="2"/>
      <c r="P404" s="2"/>
      <c r="Q404" s="2"/>
    </row>
    <row r="405" ht="12.75">
      <c r="A405" s="10"/>
      <c r="B405" s="49" t="s">
        <v>50</v>
      </c>
      <c r="C405" s="1"/>
      <c r="D405" s="1"/>
      <c r="E405" s="50" t="s">
        <v>406</v>
      </c>
      <c r="F405" s="1"/>
      <c r="G405" s="1"/>
      <c r="H405" s="40"/>
      <c r="I405" s="1"/>
      <c r="J405" s="40"/>
      <c r="K405" s="1"/>
      <c r="L405" s="1"/>
      <c r="M405" s="13"/>
      <c r="N405" s="2"/>
      <c r="O405" s="2"/>
      <c r="P405" s="2"/>
      <c r="Q405" s="2"/>
    </row>
    <row r="406" thickBot="1" ht="12.75">
      <c r="A406" s="10"/>
      <c r="B406" s="51" t="s">
        <v>52</v>
      </c>
      <c r="C406" s="52"/>
      <c r="D406" s="52"/>
      <c r="E406" s="53" t="s">
        <v>53</v>
      </c>
      <c r="F406" s="52"/>
      <c r="G406" s="52"/>
      <c r="H406" s="54"/>
      <c r="I406" s="52"/>
      <c r="J406" s="54"/>
      <c r="K406" s="52"/>
      <c r="L406" s="52"/>
      <c r="M406" s="13"/>
      <c r="N406" s="2"/>
      <c r="O406" s="2"/>
      <c r="P406" s="2"/>
      <c r="Q406" s="2"/>
    </row>
    <row r="407" thickTop="1" thickBot="1" ht="25" customHeight="1">
      <c r="A407" s="10"/>
      <c r="B407" s="1"/>
      <c r="C407" s="60">
        <v>7</v>
      </c>
      <c r="D407" s="1"/>
      <c r="E407" s="60" t="s">
        <v>95</v>
      </c>
      <c r="F407" s="1"/>
      <c r="G407" s="61" t="s">
        <v>78</v>
      </c>
      <c r="H407" s="62">
        <f>J387+J392+J397+J402</f>
        <v>0</v>
      </c>
      <c r="I407" s="61" t="s">
        <v>79</v>
      </c>
      <c r="J407" s="63">
        <f>(L407-H407)</f>
        <v>0</v>
      </c>
      <c r="K407" s="61" t="s">
        <v>80</v>
      </c>
      <c r="L407" s="64">
        <f>ROUND((J387+J392+J397+J402)*1.21,2)</f>
        <v>0</v>
      </c>
      <c r="M407" s="13"/>
      <c r="N407" s="2"/>
      <c r="O407" s="2"/>
      <c r="P407" s="2"/>
      <c r="Q407" s="33">
        <f>0+Q387+Q392+Q397+Q402</f>
        <v>0</v>
      </c>
      <c r="R407" s="9">
        <f>0+R387+R392+R397+R402</f>
        <v>0</v>
      </c>
      <c r="S407" s="65">
        <f>Q407*(1+J407)+R407</f>
        <v>0</v>
      </c>
    </row>
    <row r="408" thickTop="1" thickBot="1" ht="25" customHeight="1">
      <c r="A408" s="10"/>
      <c r="B408" s="66"/>
      <c r="C408" s="66"/>
      <c r="D408" s="66"/>
      <c r="E408" s="66"/>
      <c r="F408" s="66"/>
      <c r="G408" s="67" t="s">
        <v>81</v>
      </c>
      <c r="H408" s="68">
        <f>0+J387+J392+J397+J402</f>
        <v>0</v>
      </c>
      <c r="I408" s="67" t="s">
        <v>82</v>
      </c>
      <c r="J408" s="69">
        <f>0+J407</f>
        <v>0</v>
      </c>
      <c r="K408" s="67" t="s">
        <v>83</v>
      </c>
      <c r="L408" s="70">
        <f>0+L407</f>
        <v>0</v>
      </c>
      <c r="M408" s="13"/>
      <c r="N408" s="2"/>
      <c r="O408" s="2"/>
      <c r="P408" s="2"/>
      <c r="Q408" s="2"/>
    </row>
    <row r="409" ht="40" customHeight="1">
      <c r="A409" s="10"/>
      <c r="B409" s="75" t="s">
        <v>410</v>
      </c>
      <c r="C409" s="1"/>
      <c r="D409" s="1"/>
      <c r="E409" s="1"/>
      <c r="F409" s="1"/>
      <c r="G409" s="1"/>
      <c r="H409" s="40"/>
      <c r="I409" s="1"/>
      <c r="J409" s="40"/>
      <c r="K409" s="1"/>
      <c r="L409" s="1"/>
      <c r="M409" s="13"/>
      <c r="N409" s="2"/>
      <c r="O409" s="2"/>
      <c r="P409" s="2"/>
      <c r="Q409" s="2"/>
    </row>
    <row r="410" ht="12.75">
      <c r="A410" s="10"/>
      <c r="B410" s="41">
        <v>72</v>
      </c>
      <c r="C410" s="42" t="s">
        <v>411</v>
      </c>
      <c r="D410" s="42" t="s">
        <v>7</v>
      </c>
      <c r="E410" s="42" t="s">
        <v>412</v>
      </c>
      <c r="F410" s="42" t="s">
        <v>7</v>
      </c>
      <c r="G410" s="43" t="s">
        <v>153</v>
      </c>
      <c r="H410" s="44">
        <v>32</v>
      </c>
      <c r="I410" s="45">
        <v>0</v>
      </c>
      <c r="J410" s="46">
        <f>ROUND(H410*I410,2)</f>
        <v>0</v>
      </c>
      <c r="K410" s="47">
        <v>0.20999999999999999</v>
      </c>
      <c r="L410" s="48">
        <f>ROUND(J410*1.21,2)</f>
        <v>0</v>
      </c>
      <c r="M410" s="13"/>
      <c r="N410" s="2"/>
      <c r="O410" s="2"/>
      <c r="P410" s="2"/>
      <c r="Q410" s="33">
        <f>IF(ISNUMBER(K410),IF(H410&gt;0,IF(I410&gt;0,J410,0),0),0)</f>
        <v>0</v>
      </c>
      <c r="R410" s="9">
        <f>IF(ISNUMBER(K410)=FALSE,J410,0)</f>
        <v>0</v>
      </c>
    </row>
    <row r="411" ht="12.75">
      <c r="A411" s="10"/>
      <c r="B411" s="49" t="s">
        <v>46</v>
      </c>
      <c r="C411" s="1"/>
      <c r="D411" s="1"/>
      <c r="E411" s="50" t="s">
        <v>413</v>
      </c>
      <c r="F411" s="1"/>
      <c r="G411" s="1"/>
      <c r="H411" s="40"/>
      <c r="I411" s="1"/>
      <c r="J411" s="40"/>
      <c r="K411" s="1"/>
      <c r="L411" s="1"/>
      <c r="M411" s="13"/>
      <c r="N411" s="2"/>
      <c r="O411" s="2"/>
      <c r="P411" s="2"/>
      <c r="Q411" s="2"/>
    </row>
    <row r="412" ht="12.75">
      <c r="A412" s="10"/>
      <c r="B412" s="49" t="s">
        <v>48</v>
      </c>
      <c r="C412" s="1"/>
      <c r="D412" s="1"/>
      <c r="E412" s="50" t="s">
        <v>414</v>
      </c>
      <c r="F412" s="1"/>
      <c r="G412" s="1"/>
      <c r="H412" s="40"/>
      <c r="I412" s="1"/>
      <c r="J412" s="40"/>
      <c r="K412" s="1"/>
      <c r="L412" s="1"/>
      <c r="M412" s="13"/>
      <c r="N412" s="2"/>
      <c r="O412" s="2"/>
      <c r="P412" s="2"/>
      <c r="Q412" s="2"/>
    </row>
    <row r="413" ht="12.75">
      <c r="A413" s="10"/>
      <c r="B413" s="49" t="s">
        <v>50</v>
      </c>
      <c r="C413" s="1"/>
      <c r="D413" s="1"/>
      <c r="E413" s="50" t="s">
        <v>415</v>
      </c>
      <c r="F413" s="1"/>
      <c r="G413" s="1"/>
      <c r="H413" s="40"/>
      <c r="I413" s="1"/>
      <c r="J413" s="40"/>
      <c r="K413" s="1"/>
      <c r="L413" s="1"/>
      <c r="M413" s="13"/>
      <c r="N413" s="2"/>
      <c r="O413" s="2"/>
      <c r="P413" s="2"/>
      <c r="Q413" s="2"/>
    </row>
    <row r="414" thickBot="1" ht="12.75">
      <c r="A414" s="10"/>
      <c r="B414" s="51" t="s">
        <v>52</v>
      </c>
      <c r="C414" s="52"/>
      <c r="D414" s="52"/>
      <c r="E414" s="53" t="s">
        <v>53</v>
      </c>
      <c r="F414" s="52"/>
      <c r="G414" s="52"/>
      <c r="H414" s="54"/>
      <c r="I414" s="52"/>
      <c r="J414" s="54"/>
      <c r="K414" s="52"/>
      <c r="L414" s="52"/>
      <c r="M414" s="13"/>
      <c r="N414" s="2"/>
      <c r="O414" s="2"/>
      <c r="P414" s="2"/>
      <c r="Q414" s="2"/>
    </row>
    <row r="415" thickTop="1" ht="12.75">
      <c r="A415" s="10"/>
      <c r="B415" s="41">
        <v>73</v>
      </c>
      <c r="C415" s="42" t="s">
        <v>416</v>
      </c>
      <c r="D415" s="42" t="s">
        <v>99</v>
      </c>
      <c r="E415" s="42" t="s">
        <v>417</v>
      </c>
      <c r="F415" s="42" t="s">
        <v>7</v>
      </c>
      <c r="G415" s="43" t="s">
        <v>153</v>
      </c>
      <c r="H415" s="55">
        <v>3</v>
      </c>
      <c r="I415" s="56">
        <v>0</v>
      </c>
      <c r="J415" s="57">
        <f>ROUND(H415*I415,2)</f>
        <v>0</v>
      </c>
      <c r="K415" s="58">
        <v>0.20999999999999999</v>
      </c>
      <c r="L415" s="59">
        <f>ROUND(J415*1.21,2)</f>
        <v>0</v>
      </c>
      <c r="M415" s="13"/>
      <c r="N415" s="2"/>
      <c r="O415" s="2"/>
      <c r="P415" s="2"/>
      <c r="Q415" s="33">
        <f>IF(ISNUMBER(K415),IF(H415&gt;0,IF(I415&gt;0,J415,0),0),0)</f>
        <v>0</v>
      </c>
      <c r="R415" s="9">
        <f>IF(ISNUMBER(K415)=FALSE,J415,0)</f>
        <v>0</v>
      </c>
    </row>
    <row r="416" ht="12.75">
      <c r="A416" s="10"/>
      <c r="B416" s="49" t="s">
        <v>46</v>
      </c>
      <c r="C416" s="1"/>
      <c r="D416" s="1"/>
      <c r="E416" s="50" t="s">
        <v>418</v>
      </c>
      <c r="F416" s="1"/>
      <c r="G416" s="1"/>
      <c r="H416" s="40"/>
      <c r="I416" s="1"/>
      <c r="J416" s="40"/>
      <c r="K416" s="1"/>
      <c r="L416" s="1"/>
      <c r="M416" s="13"/>
      <c r="N416" s="2"/>
      <c r="O416" s="2"/>
      <c r="P416" s="2"/>
      <c r="Q416" s="2"/>
    </row>
    <row r="417" ht="12.75">
      <c r="A417" s="10"/>
      <c r="B417" s="49" t="s">
        <v>48</v>
      </c>
      <c r="C417" s="1"/>
      <c r="D417" s="1"/>
      <c r="E417" s="50" t="s">
        <v>419</v>
      </c>
      <c r="F417" s="1"/>
      <c r="G417" s="1"/>
      <c r="H417" s="40"/>
      <c r="I417" s="1"/>
      <c r="J417" s="40"/>
      <c r="K417" s="1"/>
      <c r="L417" s="1"/>
      <c r="M417" s="13"/>
      <c r="N417" s="2"/>
      <c r="O417" s="2"/>
      <c r="P417" s="2"/>
      <c r="Q417" s="2"/>
    </row>
    <row r="418" ht="12.75">
      <c r="A418" s="10"/>
      <c r="B418" s="49" t="s">
        <v>50</v>
      </c>
      <c r="C418" s="1"/>
      <c r="D418" s="1"/>
      <c r="E418" s="50" t="s">
        <v>415</v>
      </c>
      <c r="F418" s="1"/>
      <c r="G418" s="1"/>
      <c r="H418" s="40"/>
      <c r="I418" s="1"/>
      <c r="J418" s="40"/>
      <c r="K418" s="1"/>
      <c r="L418" s="1"/>
      <c r="M418" s="13"/>
      <c r="N418" s="2"/>
      <c r="O418" s="2"/>
      <c r="P418" s="2"/>
      <c r="Q418" s="2"/>
    </row>
    <row r="419" thickBot="1" ht="12.75">
      <c r="A419" s="10"/>
      <c r="B419" s="51" t="s">
        <v>52</v>
      </c>
      <c r="C419" s="52"/>
      <c r="D419" s="52"/>
      <c r="E419" s="53" t="s">
        <v>53</v>
      </c>
      <c r="F419" s="52"/>
      <c r="G419" s="52"/>
      <c r="H419" s="54"/>
      <c r="I419" s="52"/>
      <c r="J419" s="54"/>
      <c r="K419" s="52"/>
      <c r="L419" s="52"/>
      <c r="M419" s="13"/>
      <c r="N419" s="2"/>
      <c r="O419" s="2"/>
      <c r="P419" s="2"/>
      <c r="Q419" s="2"/>
    </row>
    <row r="420" thickTop="1" ht="12.75">
      <c r="A420" s="10"/>
      <c r="B420" s="41">
        <v>74</v>
      </c>
      <c r="C420" s="42" t="s">
        <v>416</v>
      </c>
      <c r="D420" s="42" t="s">
        <v>105</v>
      </c>
      <c r="E420" s="42" t="s">
        <v>417</v>
      </c>
      <c r="F420" s="42" t="s">
        <v>7</v>
      </c>
      <c r="G420" s="43" t="s">
        <v>153</v>
      </c>
      <c r="H420" s="55">
        <v>2.7999999999999998</v>
      </c>
      <c r="I420" s="56">
        <v>0</v>
      </c>
      <c r="J420" s="57">
        <f>ROUND(H420*I420,2)</f>
        <v>0</v>
      </c>
      <c r="K420" s="58">
        <v>0.20999999999999999</v>
      </c>
      <c r="L420" s="59">
        <f>ROUND(J420*1.21,2)</f>
        <v>0</v>
      </c>
      <c r="M420" s="13"/>
      <c r="N420" s="2"/>
      <c r="O420" s="2"/>
      <c r="P420" s="2"/>
      <c r="Q420" s="33">
        <f>IF(ISNUMBER(K420),IF(H420&gt;0,IF(I420&gt;0,J420,0),0),0)</f>
        <v>0</v>
      </c>
      <c r="R420" s="9">
        <f>IF(ISNUMBER(K420)=FALSE,J420,0)</f>
        <v>0</v>
      </c>
    </row>
    <row r="421" ht="12.75">
      <c r="A421" s="10"/>
      <c r="B421" s="49" t="s">
        <v>46</v>
      </c>
      <c r="C421" s="1"/>
      <c r="D421" s="1"/>
      <c r="E421" s="50" t="s">
        <v>420</v>
      </c>
      <c r="F421" s="1"/>
      <c r="G421" s="1"/>
      <c r="H421" s="40"/>
      <c r="I421" s="1"/>
      <c r="J421" s="40"/>
      <c r="K421" s="1"/>
      <c r="L421" s="1"/>
      <c r="M421" s="13"/>
      <c r="N421" s="2"/>
      <c r="O421" s="2"/>
      <c r="P421" s="2"/>
      <c r="Q421" s="2"/>
    </row>
    <row r="422" ht="12.75">
      <c r="A422" s="10"/>
      <c r="B422" s="49" t="s">
        <v>48</v>
      </c>
      <c r="C422" s="1"/>
      <c r="D422" s="1"/>
      <c r="E422" s="50" t="s">
        <v>421</v>
      </c>
      <c r="F422" s="1"/>
      <c r="G422" s="1"/>
      <c r="H422" s="40"/>
      <c r="I422" s="1"/>
      <c r="J422" s="40"/>
      <c r="K422" s="1"/>
      <c r="L422" s="1"/>
      <c r="M422" s="13"/>
      <c r="N422" s="2"/>
      <c r="O422" s="2"/>
      <c r="P422" s="2"/>
      <c r="Q422" s="2"/>
    </row>
    <row r="423" ht="12.75">
      <c r="A423" s="10"/>
      <c r="B423" s="49" t="s">
        <v>50</v>
      </c>
      <c r="C423" s="1"/>
      <c r="D423" s="1"/>
      <c r="E423" s="50" t="s">
        <v>415</v>
      </c>
      <c r="F423" s="1"/>
      <c r="G423" s="1"/>
      <c r="H423" s="40"/>
      <c r="I423" s="1"/>
      <c r="J423" s="40"/>
      <c r="K423" s="1"/>
      <c r="L423" s="1"/>
      <c r="M423" s="13"/>
      <c r="N423" s="2"/>
      <c r="O423" s="2"/>
      <c r="P423" s="2"/>
      <c r="Q423" s="2"/>
    </row>
    <row r="424" thickBot="1" ht="12.75">
      <c r="A424" s="10"/>
      <c r="B424" s="51" t="s">
        <v>52</v>
      </c>
      <c r="C424" s="52"/>
      <c r="D424" s="52"/>
      <c r="E424" s="53" t="s">
        <v>53</v>
      </c>
      <c r="F424" s="52"/>
      <c r="G424" s="52"/>
      <c r="H424" s="54"/>
      <c r="I424" s="52"/>
      <c r="J424" s="54"/>
      <c r="K424" s="52"/>
      <c r="L424" s="52"/>
      <c r="M424" s="13"/>
      <c r="N424" s="2"/>
      <c r="O424" s="2"/>
      <c r="P424" s="2"/>
      <c r="Q424" s="2"/>
    </row>
    <row r="425" thickTop="1" ht="12.75">
      <c r="A425" s="10"/>
      <c r="B425" s="41">
        <v>75</v>
      </c>
      <c r="C425" s="42" t="s">
        <v>422</v>
      </c>
      <c r="D425" s="42" t="s">
        <v>7</v>
      </c>
      <c r="E425" s="42" t="s">
        <v>423</v>
      </c>
      <c r="F425" s="42" t="s">
        <v>7</v>
      </c>
      <c r="G425" s="43" t="s">
        <v>153</v>
      </c>
      <c r="H425" s="55">
        <v>20</v>
      </c>
      <c r="I425" s="56">
        <v>0</v>
      </c>
      <c r="J425" s="57">
        <f>ROUND(H425*I425,2)</f>
        <v>0</v>
      </c>
      <c r="K425" s="58">
        <v>0.20999999999999999</v>
      </c>
      <c r="L425" s="59">
        <f>ROUND(J425*1.21,2)</f>
        <v>0</v>
      </c>
      <c r="M425" s="13"/>
      <c r="N425" s="2"/>
      <c r="O425" s="2"/>
      <c r="P425" s="2"/>
      <c r="Q425" s="33">
        <f>IF(ISNUMBER(K425),IF(H425&gt;0,IF(I425&gt;0,J425,0),0),0)</f>
        <v>0</v>
      </c>
      <c r="R425" s="9">
        <f>IF(ISNUMBER(K425)=FALSE,J425,0)</f>
        <v>0</v>
      </c>
    </row>
    <row r="426" ht="12.75">
      <c r="A426" s="10"/>
      <c r="B426" s="49" t="s">
        <v>46</v>
      </c>
      <c r="C426" s="1"/>
      <c r="D426" s="1"/>
      <c r="E426" s="50" t="s">
        <v>424</v>
      </c>
      <c r="F426" s="1"/>
      <c r="G426" s="1"/>
      <c r="H426" s="40"/>
      <c r="I426" s="1"/>
      <c r="J426" s="40"/>
      <c r="K426" s="1"/>
      <c r="L426" s="1"/>
      <c r="M426" s="13"/>
      <c r="N426" s="2"/>
      <c r="O426" s="2"/>
      <c r="P426" s="2"/>
      <c r="Q426" s="2"/>
    </row>
    <row r="427" ht="12.75">
      <c r="A427" s="10"/>
      <c r="B427" s="49" t="s">
        <v>48</v>
      </c>
      <c r="C427" s="1"/>
      <c r="D427" s="1"/>
      <c r="E427" s="50" t="s">
        <v>425</v>
      </c>
      <c r="F427" s="1"/>
      <c r="G427" s="1"/>
      <c r="H427" s="40"/>
      <c r="I427" s="1"/>
      <c r="J427" s="40"/>
      <c r="K427" s="1"/>
      <c r="L427" s="1"/>
      <c r="M427" s="13"/>
      <c r="N427" s="2"/>
      <c r="O427" s="2"/>
      <c r="P427" s="2"/>
      <c r="Q427" s="2"/>
    </row>
    <row r="428" ht="12.75">
      <c r="A428" s="10"/>
      <c r="B428" s="49" t="s">
        <v>50</v>
      </c>
      <c r="C428" s="1"/>
      <c r="D428" s="1"/>
      <c r="E428" s="50" t="s">
        <v>426</v>
      </c>
      <c r="F428" s="1"/>
      <c r="G428" s="1"/>
      <c r="H428" s="40"/>
      <c r="I428" s="1"/>
      <c r="J428" s="40"/>
      <c r="K428" s="1"/>
      <c r="L428" s="1"/>
      <c r="M428" s="13"/>
      <c r="N428" s="2"/>
      <c r="O428" s="2"/>
      <c r="P428" s="2"/>
      <c r="Q428" s="2"/>
    </row>
    <row r="429" thickBot="1" ht="12.75">
      <c r="A429" s="10"/>
      <c r="B429" s="51" t="s">
        <v>52</v>
      </c>
      <c r="C429" s="52"/>
      <c r="D429" s="52"/>
      <c r="E429" s="53" t="s">
        <v>53</v>
      </c>
      <c r="F429" s="52"/>
      <c r="G429" s="52"/>
      <c r="H429" s="54"/>
      <c r="I429" s="52"/>
      <c r="J429" s="54"/>
      <c r="K429" s="52"/>
      <c r="L429" s="52"/>
      <c r="M429" s="13"/>
      <c r="N429" s="2"/>
      <c r="O429" s="2"/>
      <c r="P429" s="2"/>
      <c r="Q429" s="2"/>
    </row>
    <row r="430" thickTop="1" ht="12.75">
      <c r="A430" s="10"/>
      <c r="B430" s="41">
        <v>76</v>
      </c>
      <c r="C430" s="42" t="s">
        <v>427</v>
      </c>
      <c r="D430" s="42" t="s">
        <v>7</v>
      </c>
      <c r="E430" s="42" t="s">
        <v>428</v>
      </c>
      <c r="F430" s="42" t="s">
        <v>7</v>
      </c>
      <c r="G430" s="43" t="s">
        <v>153</v>
      </c>
      <c r="H430" s="55">
        <v>37.799999999999997</v>
      </c>
      <c r="I430" s="56">
        <v>0</v>
      </c>
      <c r="J430" s="57">
        <f>ROUND(H430*I430,2)</f>
        <v>0</v>
      </c>
      <c r="K430" s="58">
        <v>0.20999999999999999</v>
      </c>
      <c r="L430" s="59">
        <f>ROUND(J430*1.21,2)</f>
        <v>0</v>
      </c>
      <c r="M430" s="13"/>
      <c r="N430" s="2"/>
      <c r="O430" s="2"/>
      <c r="P430" s="2"/>
      <c r="Q430" s="33">
        <f>IF(ISNUMBER(K430),IF(H430&gt;0,IF(I430&gt;0,J430,0),0),0)</f>
        <v>0</v>
      </c>
      <c r="R430" s="9">
        <f>IF(ISNUMBER(K430)=FALSE,J430,0)</f>
        <v>0</v>
      </c>
    </row>
    <row r="431" ht="12.75">
      <c r="A431" s="10"/>
      <c r="B431" s="49" t="s">
        <v>46</v>
      </c>
      <c r="C431" s="1"/>
      <c r="D431" s="1"/>
      <c r="E431" s="50" t="s">
        <v>429</v>
      </c>
      <c r="F431" s="1"/>
      <c r="G431" s="1"/>
      <c r="H431" s="40"/>
      <c r="I431" s="1"/>
      <c r="J431" s="40"/>
      <c r="K431" s="1"/>
      <c r="L431" s="1"/>
      <c r="M431" s="13"/>
      <c r="N431" s="2"/>
      <c r="O431" s="2"/>
      <c r="P431" s="2"/>
      <c r="Q431" s="2"/>
    </row>
    <row r="432" ht="12.75">
      <c r="A432" s="10"/>
      <c r="B432" s="49" t="s">
        <v>48</v>
      </c>
      <c r="C432" s="1"/>
      <c r="D432" s="1"/>
      <c r="E432" s="50" t="s">
        <v>430</v>
      </c>
      <c r="F432" s="1"/>
      <c r="G432" s="1"/>
      <c r="H432" s="40"/>
      <c r="I432" s="1"/>
      <c r="J432" s="40"/>
      <c r="K432" s="1"/>
      <c r="L432" s="1"/>
      <c r="M432" s="13"/>
      <c r="N432" s="2"/>
      <c r="O432" s="2"/>
      <c r="P432" s="2"/>
      <c r="Q432" s="2"/>
    </row>
    <row r="433" ht="12.75">
      <c r="A433" s="10"/>
      <c r="B433" s="49" t="s">
        <v>50</v>
      </c>
      <c r="C433" s="1"/>
      <c r="D433" s="1"/>
      <c r="E433" s="50" t="s">
        <v>431</v>
      </c>
      <c r="F433" s="1"/>
      <c r="G433" s="1"/>
      <c r="H433" s="40"/>
      <c r="I433" s="1"/>
      <c r="J433" s="40"/>
      <c r="K433" s="1"/>
      <c r="L433" s="1"/>
      <c r="M433" s="13"/>
      <c r="N433" s="2"/>
      <c r="O433" s="2"/>
      <c r="P433" s="2"/>
      <c r="Q433" s="2"/>
    </row>
    <row r="434" thickBot="1" ht="12.75">
      <c r="A434" s="10"/>
      <c r="B434" s="51" t="s">
        <v>52</v>
      </c>
      <c r="C434" s="52"/>
      <c r="D434" s="52"/>
      <c r="E434" s="53" t="s">
        <v>53</v>
      </c>
      <c r="F434" s="52"/>
      <c r="G434" s="52"/>
      <c r="H434" s="54"/>
      <c r="I434" s="52"/>
      <c r="J434" s="54"/>
      <c r="K434" s="52"/>
      <c r="L434" s="52"/>
      <c r="M434" s="13"/>
      <c r="N434" s="2"/>
      <c r="O434" s="2"/>
      <c r="P434" s="2"/>
      <c r="Q434" s="2"/>
    </row>
    <row r="435" thickTop="1" ht="12.75">
      <c r="A435" s="10"/>
      <c r="B435" s="41">
        <v>77</v>
      </c>
      <c r="C435" s="42" t="s">
        <v>432</v>
      </c>
      <c r="D435" s="42" t="s">
        <v>7</v>
      </c>
      <c r="E435" s="42" t="s">
        <v>433</v>
      </c>
      <c r="F435" s="42" t="s">
        <v>7</v>
      </c>
      <c r="G435" s="43" t="s">
        <v>153</v>
      </c>
      <c r="H435" s="55">
        <v>28.600000000000001</v>
      </c>
      <c r="I435" s="56">
        <v>0</v>
      </c>
      <c r="J435" s="57">
        <f>ROUND(H435*I435,2)</f>
        <v>0</v>
      </c>
      <c r="K435" s="58">
        <v>0.20999999999999999</v>
      </c>
      <c r="L435" s="59">
        <f>ROUND(J435*1.21,2)</f>
        <v>0</v>
      </c>
      <c r="M435" s="13"/>
      <c r="N435" s="2"/>
      <c r="O435" s="2"/>
      <c r="P435" s="2"/>
      <c r="Q435" s="33">
        <f>IF(ISNUMBER(K435),IF(H435&gt;0,IF(I435&gt;0,J435,0),0),0)</f>
        <v>0</v>
      </c>
      <c r="R435" s="9">
        <f>IF(ISNUMBER(K435)=FALSE,J435,0)</f>
        <v>0</v>
      </c>
    </row>
    <row r="436" ht="12.75">
      <c r="A436" s="10"/>
      <c r="B436" s="49" t="s">
        <v>46</v>
      </c>
      <c r="C436" s="1"/>
      <c r="D436" s="1"/>
      <c r="E436" s="50" t="s">
        <v>434</v>
      </c>
      <c r="F436" s="1"/>
      <c r="G436" s="1"/>
      <c r="H436" s="40"/>
      <c r="I436" s="1"/>
      <c r="J436" s="40"/>
      <c r="K436" s="1"/>
      <c r="L436" s="1"/>
      <c r="M436" s="13"/>
      <c r="N436" s="2"/>
      <c r="O436" s="2"/>
      <c r="P436" s="2"/>
      <c r="Q436" s="2"/>
    </row>
    <row r="437" ht="12.75">
      <c r="A437" s="10"/>
      <c r="B437" s="49" t="s">
        <v>48</v>
      </c>
      <c r="C437" s="1"/>
      <c r="D437" s="1"/>
      <c r="E437" s="50" t="s">
        <v>435</v>
      </c>
      <c r="F437" s="1"/>
      <c r="G437" s="1"/>
      <c r="H437" s="40"/>
      <c r="I437" s="1"/>
      <c r="J437" s="40"/>
      <c r="K437" s="1"/>
      <c r="L437" s="1"/>
      <c r="M437" s="13"/>
      <c r="N437" s="2"/>
      <c r="O437" s="2"/>
      <c r="P437" s="2"/>
      <c r="Q437" s="2"/>
    </row>
    <row r="438" ht="12.75">
      <c r="A438" s="10"/>
      <c r="B438" s="49" t="s">
        <v>50</v>
      </c>
      <c r="C438" s="1"/>
      <c r="D438" s="1"/>
      <c r="E438" s="50" t="s">
        <v>431</v>
      </c>
      <c r="F438" s="1"/>
      <c r="G438" s="1"/>
      <c r="H438" s="40"/>
      <c r="I438" s="1"/>
      <c r="J438" s="40"/>
      <c r="K438" s="1"/>
      <c r="L438" s="1"/>
      <c r="M438" s="13"/>
      <c r="N438" s="2"/>
      <c r="O438" s="2"/>
      <c r="P438" s="2"/>
      <c r="Q438" s="2"/>
    </row>
    <row r="439" thickBot="1" ht="12.75">
      <c r="A439" s="10"/>
      <c r="B439" s="51" t="s">
        <v>52</v>
      </c>
      <c r="C439" s="52"/>
      <c r="D439" s="52"/>
      <c r="E439" s="53" t="s">
        <v>53</v>
      </c>
      <c r="F439" s="52"/>
      <c r="G439" s="52"/>
      <c r="H439" s="54"/>
      <c r="I439" s="52"/>
      <c r="J439" s="54"/>
      <c r="K439" s="52"/>
      <c r="L439" s="52"/>
      <c r="M439" s="13"/>
      <c r="N439" s="2"/>
      <c r="O439" s="2"/>
      <c r="P439" s="2"/>
      <c r="Q439" s="2"/>
    </row>
    <row r="440" thickTop="1" ht="12.75">
      <c r="A440" s="10"/>
      <c r="B440" s="41">
        <v>78</v>
      </c>
      <c r="C440" s="42" t="s">
        <v>436</v>
      </c>
      <c r="D440" s="42" t="s">
        <v>7</v>
      </c>
      <c r="E440" s="42" t="s">
        <v>437</v>
      </c>
      <c r="F440" s="42" t="s">
        <v>7</v>
      </c>
      <c r="G440" s="43" t="s">
        <v>75</v>
      </c>
      <c r="H440" s="55">
        <v>2</v>
      </c>
      <c r="I440" s="56">
        <v>0</v>
      </c>
      <c r="J440" s="57">
        <f>ROUND(H440*I440,2)</f>
        <v>0</v>
      </c>
      <c r="K440" s="58">
        <v>0.20999999999999999</v>
      </c>
      <c r="L440" s="59">
        <f>ROUND(J440*1.21,2)</f>
        <v>0</v>
      </c>
      <c r="M440" s="13"/>
      <c r="N440" s="2"/>
      <c r="O440" s="2"/>
      <c r="P440" s="2"/>
      <c r="Q440" s="33">
        <f>IF(ISNUMBER(K440),IF(H440&gt;0,IF(I440&gt;0,J440,0),0),0)</f>
        <v>0</v>
      </c>
      <c r="R440" s="9">
        <f>IF(ISNUMBER(K440)=FALSE,J440,0)</f>
        <v>0</v>
      </c>
    </row>
    <row r="441" ht="12.75">
      <c r="A441" s="10"/>
      <c r="B441" s="49" t="s">
        <v>46</v>
      </c>
      <c r="C441" s="1"/>
      <c r="D441" s="1"/>
      <c r="E441" s="50" t="s">
        <v>438</v>
      </c>
      <c r="F441" s="1"/>
      <c r="G441" s="1"/>
      <c r="H441" s="40"/>
      <c r="I441" s="1"/>
      <c r="J441" s="40"/>
      <c r="K441" s="1"/>
      <c r="L441" s="1"/>
      <c r="M441" s="13"/>
      <c r="N441" s="2"/>
      <c r="O441" s="2"/>
      <c r="P441" s="2"/>
      <c r="Q441" s="2"/>
    </row>
    <row r="442" ht="12.75">
      <c r="A442" s="10"/>
      <c r="B442" s="49" t="s">
        <v>48</v>
      </c>
      <c r="C442" s="1"/>
      <c r="D442" s="1"/>
      <c r="E442" s="50" t="s">
        <v>439</v>
      </c>
      <c r="F442" s="1"/>
      <c r="G442" s="1"/>
      <c r="H442" s="40"/>
      <c r="I442" s="1"/>
      <c r="J442" s="40"/>
      <c r="K442" s="1"/>
      <c r="L442" s="1"/>
      <c r="M442" s="13"/>
      <c r="N442" s="2"/>
      <c r="O442" s="2"/>
      <c r="P442" s="2"/>
      <c r="Q442" s="2"/>
    </row>
    <row r="443" ht="12.75">
      <c r="A443" s="10"/>
      <c r="B443" s="49" t="s">
        <v>50</v>
      </c>
      <c r="C443" s="1"/>
      <c r="D443" s="1"/>
      <c r="E443" s="50" t="s">
        <v>440</v>
      </c>
      <c r="F443" s="1"/>
      <c r="G443" s="1"/>
      <c r="H443" s="40"/>
      <c r="I443" s="1"/>
      <c r="J443" s="40"/>
      <c r="K443" s="1"/>
      <c r="L443" s="1"/>
      <c r="M443" s="13"/>
      <c r="N443" s="2"/>
      <c r="O443" s="2"/>
      <c r="P443" s="2"/>
      <c r="Q443" s="2"/>
    </row>
    <row r="444" thickBot="1" ht="12.75">
      <c r="A444" s="10"/>
      <c r="B444" s="51" t="s">
        <v>52</v>
      </c>
      <c r="C444" s="52"/>
      <c r="D444" s="52"/>
      <c r="E444" s="53" t="s">
        <v>53</v>
      </c>
      <c r="F444" s="52"/>
      <c r="G444" s="52"/>
      <c r="H444" s="54"/>
      <c r="I444" s="52"/>
      <c r="J444" s="54"/>
      <c r="K444" s="52"/>
      <c r="L444" s="52"/>
      <c r="M444" s="13"/>
      <c r="N444" s="2"/>
      <c r="O444" s="2"/>
      <c r="P444" s="2"/>
      <c r="Q444" s="2"/>
    </row>
    <row r="445" thickTop="1" ht="12.75">
      <c r="A445" s="10"/>
      <c r="B445" s="41">
        <v>79</v>
      </c>
      <c r="C445" s="42" t="s">
        <v>441</v>
      </c>
      <c r="D445" s="42" t="s">
        <v>7</v>
      </c>
      <c r="E445" s="42" t="s">
        <v>442</v>
      </c>
      <c r="F445" s="42" t="s">
        <v>7</v>
      </c>
      <c r="G445" s="43" t="s">
        <v>153</v>
      </c>
      <c r="H445" s="55">
        <v>30</v>
      </c>
      <c r="I445" s="56">
        <v>0</v>
      </c>
      <c r="J445" s="57">
        <f>ROUND(H445*I445,2)</f>
        <v>0</v>
      </c>
      <c r="K445" s="58">
        <v>0.20999999999999999</v>
      </c>
      <c r="L445" s="59">
        <f>ROUND(J445*1.21,2)</f>
        <v>0</v>
      </c>
      <c r="M445" s="13"/>
      <c r="N445" s="2"/>
      <c r="O445" s="2"/>
      <c r="P445" s="2"/>
      <c r="Q445" s="33">
        <f>IF(ISNUMBER(K445),IF(H445&gt;0,IF(I445&gt;0,J445,0),0),0)</f>
        <v>0</v>
      </c>
      <c r="R445" s="9">
        <f>IF(ISNUMBER(K445)=FALSE,J445,0)</f>
        <v>0</v>
      </c>
    </row>
    <row r="446" ht="12.75">
      <c r="A446" s="10"/>
      <c r="B446" s="49" t="s">
        <v>46</v>
      </c>
      <c r="C446" s="1"/>
      <c r="D446" s="1"/>
      <c r="E446" s="50" t="s">
        <v>443</v>
      </c>
      <c r="F446" s="1"/>
      <c r="G446" s="1"/>
      <c r="H446" s="40"/>
      <c r="I446" s="1"/>
      <c r="J446" s="40"/>
      <c r="K446" s="1"/>
      <c r="L446" s="1"/>
      <c r="M446" s="13"/>
      <c r="N446" s="2"/>
      <c r="O446" s="2"/>
      <c r="P446" s="2"/>
      <c r="Q446" s="2"/>
    </row>
    <row r="447" ht="12.75">
      <c r="A447" s="10"/>
      <c r="B447" s="49" t="s">
        <v>48</v>
      </c>
      <c r="C447" s="1"/>
      <c r="D447" s="1"/>
      <c r="E447" s="50" t="s">
        <v>181</v>
      </c>
      <c r="F447" s="1"/>
      <c r="G447" s="1"/>
      <c r="H447" s="40"/>
      <c r="I447" s="1"/>
      <c r="J447" s="40"/>
      <c r="K447" s="1"/>
      <c r="L447" s="1"/>
      <c r="M447" s="13"/>
      <c r="N447" s="2"/>
      <c r="O447" s="2"/>
      <c r="P447" s="2"/>
      <c r="Q447" s="2"/>
    </row>
    <row r="448" ht="12.75">
      <c r="A448" s="10"/>
      <c r="B448" s="49" t="s">
        <v>50</v>
      </c>
      <c r="C448" s="1"/>
      <c r="D448" s="1"/>
      <c r="E448" s="50" t="s">
        <v>444</v>
      </c>
      <c r="F448" s="1"/>
      <c r="G448" s="1"/>
      <c r="H448" s="40"/>
      <c r="I448" s="1"/>
      <c r="J448" s="40"/>
      <c r="K448" s="1"/>
      <c r="L448" s="1"/>
      <c r="M448" s="13"/>
      <c r="N448" s="2"/>
      <c r="O448" s="2"/>
      <c r="P448" s="2"/>
      <c r="Q448" s="2"/>
    </row>
    <row r="449" thickBot="1" ht="12.75">
      <c r="A449" s="10"/>
      <c r="B449" s="51" t="s">
        <v>52</v>
      </c>
      <c r="C449" s="52"/>
      <c r="D449" s="52"/>
      <c r="E449" s="53" t="s">
        <v>53</v>
      </c>
      <c r="F449" s="52"/>
      <c r="G449" s="52"/>
      <c r="H449" s="54"/>
      <c r="I449" s="52"/>
      <c r="J449" s="54"/>
      <c r="K449" s="52"/>
      <c r="L449" s="52"/>
      <c r="M449" s="13"/>
      <c r="N449" s="2"/>
      <c r="O449" s="2"/>
      <c r="P449" s="2"/>
      <c r="Q449" s="2"/>
    </row>
    <row r="450" thickTop="1" thickBot="1" ht="25" customHeight="1">
      <c r="A450" s="10"/>
      <c r="B450" s="1"/>
      <c r="C450" s="60">
        <v>8</v>
      </c>
      <c r="D450" s="1"/>
      <c r="E450" s="60" t="s">
        <v>96</v>
      </c>
      <c r="F450" s="1"/>
      <c r="G450" s="61" t="s">
        <v>78</v>
      </c>
      <c r="H450" s="62">
        <f>J410+J415+J420+J425+J430+J435+J440+J445</f>
        <v>0</v>
      </c>
      <c r="I450" s="61" t="s">
        <v>79</v>
      </c>
      <c r="J450" s="63">
        <f>(L450-H450)</f>
        <v>0</v>
      </c>
      <c r="K450" s="61" t="s">
        <v>80</v>
      </c>
      <c r="L450" s="64">
        <f>ROUND((J410+J415+J420+J425+J430+J435+J440+J445)*1.21,2)</f>
        <v>0</v>
      </c>
      <c r="M450" s="13"/>
      <c r="N450" s="2"/>
      <c r="O450" s="2"/>
      <c r="P450" s="2"/>
      <c r="Q450" s="33">
        <f>0+Q410+Q415+Q420+Q425+Q430+Q435+Q440+Q445</f>
        <v>0</v>
      </c>
      <c r="R450" s="9">
        <f>0+R410+R415+R420+R425+R430+R435+R440+R445</f>
        <v>0</v>
      </c>
      <c r="S450" s="65">
        <f>Q450*(1+J450)+R450</f>
        <v>0</v>
      </c>
    </row>
    <row r="451" thickTop="1" thickBot="1" ht="25" customHeight="1">
      <c r="A451" s="10"/>
      <c r="B451" s="66"/>
      <c r="C451" s="66"/>
      <c r="D451" s="66"/>
      <c r="E451" s="66"/>
      <c r="F451" s="66"/>
      <c r="G451" s="67" t="s">
        <v>81</v>
      </c>
      <c r="H451" s="68">
        <f>0+J410+J415+J420+J425+J430+J435+J440+J445</f>
        <v>0</v>
      </c>
      <c r="I451" s="67" t="s">
        <v>82</v>
      </c>
      <c r="J451" s="69">
        <f>0+J450</f>
        <v>0</v>
      </c>
      <c r="K451" s="67" t="s">
        <v>83</v>
      </c>
      <c r="L451" s="70">
        <f>0+L450</f>
        <v>0</v>
      </c>
      <c r="M451" s="13"/>
      <c r="N451" s="2"/>
      <c r="O451" s="2"/>
      <c r="P451" s="2"/>
      <c r="Q451" s="2"/>
    </row>
    <row r="452" ht="40" customHeight="1">
      <c r="A452" s="10"/>
      <c r="B452" s="75" t="s">
        <v>445</v>
      </c>
      <c r="C452" s="1"/>
      <c r="D452" s="1"/>
      <c r="E452" s="1"/>
      <c r="F452" s="1"/>
      <c r="G452" s="1"/>
      <c r="H452" s="40"/>
      <c r="I452" s="1"/>
      <c r="J452" s="40"/>
      <c r="K452" s="1"/>
      <c r="L452" s="1"/>
      <c r="M452" s="13"/>
      <c r="N452" s="2"/>
      <c r="O452" s="2"/>
      <c r="P452" s="2"/>
      <c r="Q452" s="2"/>
    </row>
    <row r="453" ht="12.75">
      <c r="A453" s="10"/>
      <c r="B453" s="41">
        <v>80</v>
      </c>
      <c r="C453" s="42" t="s">
        <v>446</v>
      </c>
      <c r="D453" s="42" t="s">
        <v>7</v>
      </c>
      <c r="E453" s="42" t="s">
        <v>447</v>
      </c>
      <c r="F453" s="42" t="s">
        <v>7</v>
      </c>
      <c r="G453" s="43" t="s">
        <v>153</v>
      </c>
      <c r="H453" s="44">
        <v>4</v>
      </c>
      <c r="I453" s="45">
        <v>0</v>
      </c>
      <c r="J453" s="46">
        <f>ROUND(H453*I453,2)</f>
        <v>0</v>
      </c>
      <c r="K453" s="47">
        <v>0.20999999999999999</v>
      </c>
      <c r="L453" s="48">
        <f>ROUND(J453*1.21,2)</f>
        <v>0</v>
      </c>
      <c r="M453" s="13"/>
      <c r="N453" s="2"/>
      <c r="O453" s="2"/>
      <c r="P453" s="2"/>
      <c r="Q453" s="33">
        <f>IF(ISNUMBER(K453),IF(H453&gt;0,IF(I453&gt;0,J453,0),0),0)</f>
        <v>0</v>
      </c>
      <c r="R453" s="9">
        <f>IF(ISNUMBER(K453)=FALSE,J453,0)</f>
        <v>0</v>
      </c>
    </row>
    <row r="454" ht="12.75">
      <c r="A454" s="10"/>
      <c r="B454" s="49" t="s">
        <v>46</v>
      </c>
      <c r="C454" s="1"/>
      <c r="D454" s="1"/>
      <c r="E454" s="50" t="s">
        <v>448</v>
      </c>
      <c r="F454" s="1"/>
      <c r="G454" s="1"/>
      <c r="H454" s="40"/>
      <c r="I454" s="1"/>
      <c r="J454" s="40"/>
      <c r="K454" s="1"/>
      <c r="L454" s="1"/>
      <c r="M454" s="13"/>
      <c r="N454" s="2"/>
      <c r="O454" s="2"/>
      <c r="P454" s="2"/>
      <c r="Q454" s="2"/>
    </row>
    <row r="455" ht="12.75">
      <c r="A455" s="10"/>
      <c r="B455" s="49" t="s">
        <v>48</v>
      </c>
      <c r="C455" s="1"/>
      <c r="D455" s="1"/>
      <c r="E455" s="50" t="s">
        <v>449</v>
      </c>
      <c r="F455" s="1"/>
      <c r="G455" s="1"/>
      <c r="H455" s="40"/>
      <c r="I455" s="1"/>
      <c r="J455" s="40"/>
      <c r="K455" s="1"/>
      <c r="L455" s="1"/>
      <c r="M455" s="13"/>
      <c r="N455" s="2"/>
      <c r="O455" s="2"/>
      <c r="P455" s="2"/>
      <c r="Q455" s="2"/>
    </row>
    <row r="456" ht="12.75">
      <c r="A456" s="10"/>
      <c r="B456" s="49" t="s">
        <v>50</v>
      </c>
      <c r="C456" s="1"/>
      <c r="D456" s="1"/>
      <c r="E456" s="50" t="s">
        <v>450</v>
      </c>
      <c r="F456" s="1"/>
      <c r="G456" s="1"/>
      <c r="H456" s="40"/>
      <c r="I456" s="1"/>
      <c r="J456" s="40"/>
      <c r="K456" s="1"/>
      <c r="L456" s="1"/>
      <c r="M456" s="13"/>
      <c r="N456" s="2"/>
      <c r="O456" s="2"/>
      <c r="P456" s="2"/>
      <c r="Q456" s="2"/>
    </row>
    <row r="457" thickBot="1" ht="12.75">
      <c r="A457" s="10"/>
      <c r="B457" s="51" t="s">
        <v>52</v>
      </c>
      <c r="C457" s="52"/>
      <c r="D457" s="52"/>
      <c r="E457" s="53" t="s">
        <v>53</v>
      </c>
      <c r="F457" s="52"/>
      <c r="G457" s="52"/>
      <c r="H457" s="54"/>
      <c r="I457" s="52"/>
      <c r="J457" s="54"/>
      <c r="K457" s="52"/>
      <c r="L457" s="52"/>
      <c r="M457" s="13"/>
      <c r="N457" s="2"/>
      <c r="O457" s="2"/>
      <c r="P457" s="2"/>
      <c r="Q457" s="2"/>
    </row>
    <row r="458" thickTop="1" ht="12.75">
      <c r="A458" s="10"/>
      <c r="B458" s="41">
        <v>81</v>
      </c>
      <c r="C458" s="42" t="s">
        <v>451</v>
      </c>
      <c r="D458" s="42" t="s">
        <v>7</v>
      </c>
      <c r="E458" s="42" t="s">
        <v>452</v>
      </c>
      <c r="F458" s="42" t="s">
        <v>7</v>
      </c>
      <c r="G458" s="43" t="s">
        <v>153</v>
      </c>
      <c r="H458" s="55">
        <v>14.300000000000001</v>
      </c>
      <c r="I458" s="56">
        <v>0</v>
      </c>
      <c r="J458" s="57">
        <f>ROUND(H458*I458,2)</f>
        <v>0</v>
      </c>
      <c r="K458" s="58">
        <v>0.20999999999999999</v>
      </c>
      <c r="L458" s="59">
        <f>ROUND(J458*1.21,2)</f>
        <v>0</v>
      </c>
      <c r="M458" s="13"/>
      <c r="N458" s="2"/>
      <c r="O458" s="2"/>
      <c r="P458" s="2"/>
      <c r="Q458" s="33">
        <f>IF(ISNUMBER(K458),IF(H458&gt;0,IF(I458&gt;0,J458,0),0),0)</f>
        <v>0</v>
      </c>
      <c r="R458" s="9">
        <f>IF(ISNUMBER(K458)=FALSE,J458,0)</f>
        <v>0</v>
      </c>
    </row>
    <row r="459" ht="12.75">
      <c r="A459" s="10"/>
      <c r="B459" s="49" t="s">
        <v>46</v>
      </c>
      <c r="C459" s="1"/>
      <c r="D459" s="1"/>
      <c r="E459" s="50" t="s">
        <v>453</v>
      </c>
      <c r="F459" s="1"/>
      <c r="G459" s="1"/>
      <c r="H459" s="40"/>
      <c r="I459" s="1"/>
      <c r="J459" s="40"/>
      <c r="K459" s="1"/>
      <c r="L459" s="1"/>
      <c r="M459" s="13"/>
      <c r="N459" s="2"/>
      <c r="O459" s="2"/>
      <c r="P459" s="2"/>
      <c r="Q459" s="2"/>
    </row>
    <row r="460" ht="12.75">
      <c r="A460" s="10"/>
      <c r="B460" s="49" t="s">
        <v>48</v>
      </c>
      <c r="C460" s="1"/>
      <c r="D460" s="1"/>
      <c r="E460" s="50" t="s">
        <v>454</v>
      </c>
      <c r="F460" s="1"/>
      <c r="G460" s="1"/>
      <c r="H460" s="40"/>
      <c r="I460" s="1"/>
      <c r="J460" s="40"/>
      <c r="K460" s="1"/>
      <c r="L460" s="1"/>
      <c r="M460" s="13"/>
      <c r="N460" s="2"/>
      <c r="O460" s="2"/>
      <c r="P460" s="2"/>
      <c r="Q460" s="2"/>
    </row>
    <row r="461" ht="12.75">
      <c r="A461" s="10"/>
      <c r="B461" s="49" t="s">
        <v>50</v>
      </c>
      <c r="C461" s="1"/>
      <c r="D461" s="1"/>
      <c r="E461" s="50" t="s">
        <v>450</v>
      </c>
      <c r="F461" s="1"/>
      <c r="G461" s="1"/>
      <c r="H461" s="40"/>
      <c r="I461" s="1"/>
      <c r="J461" s="40"/>
      <c r="K461" s="1"/>
      <c r="L461" s="1"/>
      <c r="M461" s="13"/>
      <c r="N461" s="2"/>
      <c r="O461" s="2"/>
      <c r="P461" s="2"/>
      <c r="Q461" s="2"/>
    </row>
    <row r="462" thickBot="1" ht="12.75">
      <c r="A462" s="10"/>
      <c r="B462" s="51" t="s">
        <v>52</v>
      </c>
      <c r="C462" s="52"/>
      <c r="D462" s="52"/>
      <c r="E462" s="53" t="s">
        <v>53</v>
      </c>
      <c r="F462" s="52"/>
      <c r="G462" s="52"/>
      <c r="H462" s="54"/>
      <c r="I462" s="52"/>
      <c r="J462" s="54"/>
      <c r="K462" s="52"/>
      <c r="L462" s="52"/>
      <c r="M462" s="13"/>
      <c r="N462" s="2"/>
      <c r="O462" s="2"/>
      <c r="P462" s="2"/>
      <c r="Q462" s="2"/>
    </row>
    <row r="463" thickTop="1" ht="12.75">
      <c r="A463" s="10"/>
      <c r="B463" s="41">
        <v>82</v>
      </c>
      <c r="C463" s="42" t="s">
        <v>455</v>
      </c>
      <c r="D463" s="42" t="s">
        <v>7</v>
      </c>
      <c r="E463" s="42" t="s">
        <v>456</v>
      </c>
      <c r="F463" s="42" t="s">
        <v>7</v>
      </c>
      <c r="G463" s="43" t="s">
        <v>153</v>
      </c>
      <c r="H463" s="55">
        <v>13</v>
      </c>
      <c r="I463" s="56">
        <v>0</v>
      </c>
      <c r="J463" s="57">
        <f>ROUND(H463*I463,2)</f>
        <v>0</v>
      </c>
      <c r="K463" s="58">
        <v>0.20999999999999999</v>
      </c>
      <c r="L463" s="59">
        <f>ROUND(J463*1.21,2)</f>
        <v>0</v>
      </c>
      <c r="M463" s="13"/>
      <c r="N463" s="2"/>
      <c r="O463" s="2"/>
      <c r="P463" s="2"/>
      <c r="Q463" s="33">
        <f>IF(ISNUMBER(K463),IF(H463&gt;0,IF(I463&gt;0,J463,0),0),0)</f>
        <v>0</v>
      </c>
      <c r="R463" s="9">
        <f>IF(ISNUMBER(K463)=FALSE,J463,0)</f>
        <v>0</v>
      </c>
    </row>
    <row r="464" ht="12.75">
      <c r="A464" s="10"/>
      <c r="B464" s="49" t="s">
        <v>46</v>
      </c>
      <c r="C464" s="1"/>
      <c r="D464" s="1"/>
      <c r="E464" s="50" t="s">
        <v>457</v>
      </c>
      <c r="F464" s="1"/>
      <c r="G464" s="1"/>
      <c r="H464" s="40"/>
      <c r="I464" s="1"/>
      <c r="J464" s="40"/>
      <c r="K464" s="1"/>
      <c r="L464" s="1"/>
      <c r="M464" s="13"/>
      <c r="N464" s="2"/>
      <c r="O464" s="2"/>
      <c r="P464" s="2"/>
      <c r="Q464" s="2"/>
    </row>
    <row r="465" ht="12.75">
      <c r="A465" s="10"/>
      <c r="B465" s="49" t="s">
        <v>48</v>
      </c>
      <c r="C465" s="1"/>
      <c r="D465" s="1"/>
      <c r="E465" s="50" t="s">
        <v>458</v>
      </c>
      <c r="F465" s="1"/>
      <c r="G465" s="1"/>
      <c r="H465" s="40"/>
      <c r="I465" s="1"/>
      <c r="J465" s="40"/>
      <c r="K465" s="1"/>
      <c r="L465" s="1"/>
      <c r="M465" s="13"/>
      <c r="N465" s="2"/>
      <c r="O465" s="2"/>
      <c r="P465" s="2"/>
      <c r="Q465" s="2"/>
    </row>
    <row r="466" ht="12.75">
      <c r="A466" s="10"/>
      <c r="B466" s="49" t="s">
        <v>50</v>
      </c>
      <c r="C466" s="1"/>
      <c r="D466" s="1"/>
      <c r="E466" s="50" t="s">
        <v>459</v>
      </c>
      <c r="F466" s="1"/>
      <c r="G466" s="1"/>
      <c r="H466" s="40"/>
      <c r="I466" s="1"/>
      <c r="J466" s="40"/>
      <c r="K466" s="1"/>
      <c r="L466" s="1"/>
      <c r="M466" s="13"/>
      <c r="N466" s="2"/>
      <c r="O466" s="2"/>
      <c r="P466" s="2"/>
      <c r="Q466" s="2"/>
    </row>
    <row r="467" thickBot="1" ht="12.75">
      <c r="A467" s="10"/>
      <c r="B467" s="51" t="s">
        <v>52</v>
      </c>
      <c r="C467" s="52"/>
      <c r="D467" s="52"/>
      <c r="E467" s="53" t="s">
        <v>53</v>
      </c>
      <c r="F467" s="52"/>
      <c r="G467" s="52"/>
      <c r="H467" s="54"/>
      <c r="I467" s="52"/>
      <c r="J467" s="54"/>
      <c r="K467" s="52"/>
      <c r="L467" s="52"/>
      <c r="M467" s="13"/>
      <c r="N467" s="2"/>
      <c r="O467" s="2"/>
      <c r="P467" s="2"/>
      <c r="Q467" s="2"/>
    </row>
    <row r="468" thickTop="1" ht="12.75">
      <c r="A468" s="10"/>
      <c r="B468" s="41">
        <v>83</v>
      </c>
      <c r="C468" s="42" t="s">
        <v>460</v>
      </c>
      <c r="D468" s="42"/>
      <c r="E468" s="42" t="s">
        <v>461</v>
      </c>
      <c r="F468" s="42" t="s">
        <v>7</v>
      </c>
      <c r="G468" s="43" t="s">
        <v>75</v>
      </c>
      <c r="H468" s="55">
        <v>3</v>
      </c>
      <c r="I468" s="56">
        <v>0</v>
      </c>
      <c r="J468" s="57">
        <f>ROUND(H468*I468,2)</f>
        <v>0</v>
      </c>
      <c r="K468" s="58">
        <v>0.20999999999999999</v>
      </c>
      <c r="L468" s="59">
        <f>ROUND(J468*1.21,2)</f>
        <v>0</v>
      </c>
      <c r="M468" s="13"/>
      <c r="N468" s="2"/>
      <c r="O468" s="2"/>
      <c r="P468" s="2"/>
      <c r="Q468" s="33">
        <f>IF(ISNUMBER(K468),IF(H468&gt;0,IF(I468&gt;0,J468,0),0),0)</f>
        <v>0</v>
      </c>
      <c r="R468" s="9">
        <f>IF(ISNUMBER(K468)=FALSE,J468,0)</f>
        <v>0</v>
      </c>
    </row>
    <row r="469" ht="12.75">
      <c r="A469" s="10"/>
      <c r="B469" s="49" t="s">
        <v>46</v>
      </c>
      <c r="C469" s="1"/>
      <c r="D469" s="1"/>
      <c r="E469" s="50" t="s">
        <v>462</v>
      </c>
      <c r="F469" s="1"/>
      <c r="G469" s="1"/>
      <c r="H469" s="40"/>
      <c r="I469" s="1"/>
      <c r="J469" s="40"/>
      <c r="K469" s="1"/>
      <c r="L469" s="1"/>
      <c r="M469" s="13"/>
      <c r="N469" s="2"/>
      <c r="O469" s="2"/>
      <c r="P469" s="2"/>
      <c r="Q469" s="2"/>
    </row>
    <row r="470" ht="12.75">
      <c r="A470" s="10"/>
      <c r="B470" s="49" t="s">
        <v>48</v>
      </c>
      <c r="C470" s="1"/>
      <c r="D470" s="1"/>
      <c r="E470" s="50" t="s">
        <v>463</v>
      </c>
      <c r="F470" s="1"/>
      <c r="G470" s="1"/>
      <c r="H470" s="40"/>
      <c r="I470" s="1"/>
      <c r="J470" s="40"/>
      <c r="K470" s="1"/>
      <c r="L470" s="1"/>
      <c r="M470" s="13"/>
      <c r="N470" s="2"/>
      <c r="O470" s="2"/>
      <c r="P470" s="2"/>
      <c r="Q470" s="2"/>
    </row>
    <row r="471" ht="12.75">
      <c r="A471" s="10"/>
      <c r="B471" s="49" t="s">
        <v>50</v>
      </c>
      <c r="C471" s="1"/>
      <c r="D471" s="1"/>
      <c r="E471" s="50" t="s">
        <v>464</v>
      </c>
      <c r="F471" s="1"/>
      <c r="G471" s="1"/>
      <c r="H471" s="40"/>
      <c r="I471" s="1"/>
      <c r="J471" s="40"/>
      <c r="K471" s="1"/>
      <c r="L471" s="1"/>
      <c r="M471" s="13"/>
      <c r="N471" s="2"/>
      <c r="O471" s="2"/>
      <c r="P471" s="2"/>
      <c r="Q471" s="2"/>
    </row>
    <row r="472" thickBot="1" ht="12.75">
      <c r="A472" s="10"/>
      <c r="B472" s="51" t="s">
        <v>52</v>
      </c>
      <c r="C472" s="52"/>
      <c r="D472" s="52"/>
      <c r="E472" s="53" t="s">
        <v>53</v>
      </c>
      <c r="F472" s="52"/>
      <c r="G472" s="52"/>
      <c r="H472" s="54"/>
      <c r="I472" s="52"/>
      <c r="J472" s="54"/>
      <c r="K472" s="52"/>
      <c r="L472" s="52"/>
      <c r="M472" s="13"/>
      <c r="N472" s="2"/>
      <c r="O472" s="2"/>
      <c r="P472" s="2"/>
      <c r="Q472" s="2"/>
    </row>
    <row r="473" thickTop="1" ht="12.75">
      <c r="A473" s="10"/>
      <c r="B473" s="41">
        <v>84</v>
      </c>
      <c r="C473" s="42" t="s">
        <v>465</v>
      </c>
      <c r="D473" s="42" t="s">
        <v>7</v>
      </c>
      <c r="E473" s="42" t="s">
        <v>466</v>
      </c>
      <c r="F473" s="42" t="s">
        <v>7</v>
      </c>
      <c r="G473" s="43" t="s">
        <v>75</v>
      </c>
      <c r="H473" s="55">
        <v>9</v>
      </c>
      <c r="I473" s="56">
        <v>0</v>
      </c>
      <c r="J473" s="57">
        <f>ROUND(H473*I473,2)</f>
        <v>0</v>
      </c>
      <c r="K473" s="58">
        <v>0.20999999999999999</v>
      </c>
      <c r="L473" s="59">
        <f>ROUND(J473*1.21,2)</f>
        <v>0</v>
      </c>
      <c r="M473" s="13"/>
      <c r="N473" s="2"/>
      <c r="O473" s="2"/>
      <c r="P473" s="2"/>
      <c r="Q473" s="33">
        <f>IF(ISNUMBER(K473),IF(H473&gt;0,IF(I473&gt;0,J473,0),0),0)</f>
        <v>0</v>
      </c>
      <c r="R473" s="9">
        <f>IF(ISNUMBER(K473)=FALSE,J473,0)</f>
        <v>0</v>
      </c>
    </row>
    <row r="474" ht="12.75">
      <c r="A474" s="10"/>
      <c r="B474" s="49" t="s">
        <v>46</v>
      </c>
      <c r="C474" s="1"/>
      <c r="D474" s="1"/>
      <c r="E474" s="50" t="s">
        <v>467</v>
      </c>
      <c r="F474" s="1"/>
      <c r="G474" s="1"/>
      <c r="H474" s="40"/>
      <c r="I474" s="1"/>
      <c r="J474" s="40"/>
      <c r="K474" s="1"/>
      <c r="L474" s="1"/>
      <c r="M474" s="13"/>
      <c r="N474" s="2"/>
      <c r="O474" s="2"/>
      <c r="P474" s="2"/>
      <c r="Q474" s="2"/>
    </row>
    <row r="475" ht="12.75">
      <c r="A475" s="10"/>
      <c r="B475" s="49" t="s">
        <v>48</v>
      </c>
      <c r="C475" s="1"/>
      <c r="D475" s="1"/>
      <c r="E475" s="50" t="s">
        <v>468</v>
      </c>
      <c r="F475" s="1"/>
      <c r="G475" s="1"/>
      <c r="H475" s="40"/>
      <c r="I475" s="1"/>
      <c r="J475" s="40"/>
      <c r="K475" s="1"/>
      <c r="L475" s="1"/>
      <c r="M475" s="13"/>
      <c r="N475" s="2"/>
      <c r="O475" s="2"/>
      <c r="P475" s="2"/>
      <c r="Q475" s="2"/>
    </row>
    <row r="476" ht="12.75">
      <c r="A476" s="10"/>
      <c r="B476" s="49" t="s">
        <v>50</v>
      </c>
      <c r="C476" s="1"/>
      <c r="D476" s="1"/>
      <c r="E476" s="50" t="s">
        <v>469</v>
      </c>
      <c r="F476" s="1"/>
      <c r="G476" s="1"/>
      <c r="H476" s="40"/>
      <c r="I476" s="1"/>
      <c r="J476" s="40"/>
      <c r="K476" s="1"/>
      <c r="L476" s="1"/>
      <c r="M476" s="13"/>
      <c r="N476" s="2"/>
      <c r="O476" s="2"/>
      <c r="P476" s="2"/>
      <c r="Q476" s="2"/>
    </row>
    <row r="477" thickBot="1" ht="12.75">
      <c r="A477" s="10"/>
      <c r="B477" s="51" t="s">
        <v>52</v>
      </c>
      <c r="C477" s="52"/>
      <c r="D477" s="52"/>
      <c r="E477" s="53" t="s">
        <v>53</v>
      </c>
      <c r="F477" s="52"/>
      <c r="G477" s="52"/>
      <c r="H477" s="54"/>
      <c r="I477" s="52"/>
      <c r="J477" s="54"/>
      <c r="K477" s="52"/>
      <c r="L477" s="52"/>
      <c r="M477" s="13"/>
      <c r="N477" s="2"/>
      <c r="O477" s="2"/>
      <c r="P477" s="2"/>
      <c r="Q477" s="2"/>
    </row>
    <row r="478" thickTop="1" ht="12.75">
      <c r="A478" s="10"/>
      <c r="B478" s="41">
        <v>85</v>
      </c>
      <c r="C478" s="42" t="s">
        <v>470</v>
      </c>
      <c r="D478" s="42" t="s">
        <v>7</v>
      </c>
      <c r="E478" s="42" t="s">
        <v>471</v>
      </c>
      <c r="F478" s="42" t="s">
        <v>7</v>
      </c>
      <c r="G478" s="43" t="s">
        <v>75</v>
      </c>
      <c r="H478" s="55">
        <v>4</v>
      </c>
      <c r="I478" s="56">
        <v>0</v>
      </c>
      <c r="J478" s="57">
        <f>ROUND(H478*I478,2)</f>
        <v>0</v>
      </c>
      <c r="K478" s="58">
        <v>0.20999999999999999</v>
      </c>
      <c r="L478" s="59">
        <f>ROUND(J478*1.21,2)</f>
        <v>0</v>
      </c>
      <c r="M478" s="13"/>
      <c r="N478" s="2"/>
      <c r="O478" s="2"/>
      <c r="P478" s="2"/>
      <c r="Q478" s="33">
        <f>IF(ISNUMBER(K478),IF(H478&gt;0,IF(I478&gt;0,J478,0),0),0)</f>
        <v>0</v>
      </c>
      <c r="R478" s="9">
        <f>IF(ISNUMBER(K478)=FALSE,J478,0)</f>
        <v>0</v>
      </c>
    </row>
    <row r="479" ht="12.75">
      <c r="A479" s="10"/>
      <c r="B479" s="49" t="s">
        <v>46</v>
      </c>
      <c r="C479" s="1"/>
      <c r="D479" s="1"/>
      <c r="E479" s="50" t="s">
        <v>472</v>
      </c>
      <c r="F479" s="1"/>
      <c r="G479" s="1"/>
      <c r="H479" s="40"/>
      <c r="I479" s="1"/>
      <c r="J479" s="40"/>
      <c r="K479" s="1"/>
      <c r="L479" s="1"/>
      <c r="M479" s="13"/>
      <c r="N479" s="2"/>
      <c r="O479" s="2"/>
      <c r="P479" s="2"/>
      <c r="Q479" s="2"/>
    </row>
    <row r="480" ht="12.75">
      <c r="A480" s="10"/>
      <c r="B480" s="49" t="s">
        <v>48</v>
      </c>
      <c r="C480" s="1"/>
      <c r="D480" s="1"/>
      <c r="E480" s="50" t="s">
        <v>473</v>
      </c>
      <c r="F480" s="1"/>
      <c r="G480" s="1"/>
      <c r="H480" s="40"/>
      <c r="I480" s="1"/>
      <c r="J480" s="40"/>
      <c r="K480" s="1"/>
      <c r="L480" s="1"/>
      <c r="M480" s="13"/>
      <c r="N480" s="2"/>
      <c r="O480" s="2"/>
      <c r="P480" s="2"/>
      <c r="Q480" s="2"/>
    </row>
    <row r="481" ht="12.75">
      <c r="A481" s="10"/>
      <c r="B481" s="49" t="s">
        <v>50</v>
      </c>
      <c r="C481" s="1"/>
      <c r="D481" s="1"/>
      <c r="E481" s="50" t="s">
        <v>469</v>
      </c>
      <c r="F481" s="1"/>
      <c r="G481" s="1"/>
      <c r="H481" s="40"/>
      <c r="I481" s="1"/>
      <c r="J481" s="40"/>
      <c r="K481" s="1"/>
      <c r="L481" s="1"/>
      <c r="M481" s="13"/>
      <c r="N481" s="2"/>
      <c r="O481" s="2"/>
      <c r="P481" s="2"/>
      <c r="Q481" s="2"/>
    </row>
    <row r="482" thickBot="1" ht="12.75">
      <c r="A482" s="10"/>
      <c r="B482" s="51" t="s">
        <v>52</v>
      </c>
      <c r="C482" s="52"/>
      <c r="D482" s="52"/>
      <c r="E482" s="53" t="s">
        <v>53</v>
      </c>
      <c r="F482" s="52"/>
      <c r="G482" s="52"/>
      <c r="H482" s="54"/>
      <c r="I482" s="52"/>
      <c r="J482" s="54"/>
      <c r="K482" s="52"/>
      <c r="L482" s="52"/>
      <c r="M482" s="13"/>
      <c r="N482" s="2"/>
      <c r="O482" s="2"/>
      <c r="P482" s="2"/>
      <c r="Q482" s="2"/>
    </row>
    <row r="483" thickTop="1" ht="12.75">
      <c r="A483" s="10"/>
      <c r="B483" s="41">
        <v>86</v>
      </c>
      <c r="C483" s="42" t="s">
        <v>474</v>
      </c>
      <c r="D483" s="42"/>
      <c r="E483" s="42" t="s">
        <v>475</v>
      </c>
      <c r="F483" s="42" t="s">
        <v>7</v>
      </c>
      <c r="G483" s="43" t="s">
        <v>75</v>
      </c>
      <c r="H483" s="55">
        <v>4</v>
      </c>
      <c r="I483" s="56">
        <v>0</v>
      </c>
      <c r="J483" s="57">
        <f>ROUND(H483*I483,2)</f>
        <v>0</v>
      </c>
      <c r="K483" s="58">
        <v>0.20999999999999999</v>
      </c>
      <c r="L483" s="59">
        <f>ROUND(J483*1.21,2)</f>
        <v>0</v>
      </c>
      <c r="M483" s="13"/>
      <c r="N483" s="2"/>
      <c r="O483" s="2"/>
      <c r="P483" s="2"/>
      <c r="Q483" s="33">
        <f>IF(ISNUMBER(K483),IF(H483&gt;0,IF(I483&gt;0,J483,0),0),0)</f>
        <v>0</v>
      </c>
      <c r="R483" s="9">
        <f>IF(ISNUMBER(K483)=FALSE,J483,0)</f>
        <v>0</v>
      </c>
    </row>
    <row r="484" ht="12.75">
      <c r="A484" s="10"/>
      <c r="B484" s="49" t="s">
        <v>46</v>
      </c>
      <c r="C484" s="1"/>
      <c r="D484" s="1"/>
      <c r="E484" s="50" t="s">
        <v>476</v>
      </c>
      <c r="F484" s="1"/>
      <c r="G484" s="1"/>
      <c r="H484" s="40"/>
      <c r="I484" s="1"/>
      <c r="J484" s="40"/>
      <c r="K484" s="1"/>
      <c r="L484" s="1"/>
      <c r="M484" s="13"/>
      <c r="N484" s="2"/>
      <c r="O484" s="2"/>
      <c r="P484" s="2"/>
      <c r="Q484" s="2"/>
    </row>
    <row r="485" ht="12.75">
      <c r="A485" s="10"/>
      <c r="B485" s="49" t="s">
        <v>48</v>
      </c>
      <c r="C485" s="1"/>
      <c r="D485" s="1"/>
      <c r="E485" s="50" t="s">
        <v>473</v>
      </c>
      <c r="F485" s="1"/>
      <c r="G485" s="1"/>
      <c r="H485" s="40"/>
      <c r="I485" s="1"/>
      <c r="J485" s="40"/>
      <c r="K485" s="1"/>
      <c r="L485" s="1"/>
      <c r="M485" s="13"/>
      <c r="N485" s="2"/>
      <c r="O485" s="2"/>
      <c r="P485" s="2"/>
      <c r="Q485" s="2"/>
    </row>
    <row r="486" ht="12.75">
      <c r="A486" s="10"/>
      <c r="B486" s="49" t="s">
        <v>50</v>
      </c>
      <c r="C486" s="1"/>
      <c r="D486" s="1"/>
      <c r="E486" s="50" t="s">
        <v>477</v>
      </c>
      <c r="F486" s="1"/>
      <c r="G486" s="1"/>
      <c r="H486" s="40"/>
      <c r="I486" s="1"/>
      <c r="J486" s="40"/>
      <c r="K486" s="1"/>
      <c r="L486" s="1"/>
      <c r="M486" s="13"/>
      <c r="N486" s="2"/>
      <c r="O486" s="2"/>
      <c r="P486" s="2"/>
      <c r="Q486" s="2"/>
    </row>
    <row r="487" thickBot="1" ht="12.75">
      <c r="A487" s="10"/>
      <c r="B487" s="51" t="s">
        <v>52</v>
      </c>
      <c r="C487" s="52"/>
      <c r="D487" s="52"/>
      <c r="E487" s="53" t="s">
        <v>53</v>
      </c>
      <c r="F487" s="52"/>
      <c r="G487" s="52"/>
      <c r="H487" s="54"/>
      <c r="I487" s="52"/>
      <c r="J487" s="54"/>
      <c r="K487" s="52"/>
      <c r="L487" s="52"/>
      <c r="M487" s="13"/>
      <c r="N487" s="2"/>
      <c r="O487" s="2"/>
      <c r="P487" s="2"/>
      <c r="Q487" s="2"/>
    </row>
    <row r="488" thickTop="1" ht="12.75">
      <c r="A488" s="10"/>
      <c r="B488" s="41">
        <v>87</v>
      </c>
      <c r="C488" s="42" t="s">
        <v>478</v>
      </c>
      <c r="D488" s="42" t="s">
        <v>7</v>
      </c>
      <c r="E488" s="42" t="s">
        <v>479</v>
      </c>
      <c r="F488" s="42" t="s">
        <v>7</v>
      </c>
      <c r="G488" s="43" t="s">
        <v>75</v>
      </c>
      <c r="H488" s="55">
        <v>2</v>
      </c>
      <c r="I488" s="56">
        <v>0</v>
      </c>
      <c r="J488" s="57">
        <f>ROUND(H488*I488,2)</f>
        <v>0</v>
      </c>
      <c r="K488" s="58">
        <v>0.20999999999999999</v>
      </c>
      <c r="L488" s="59">
        <f>ROUND(J488*1.21,2)</f>
        <v>0</v>
      </c>
      <c r="M488" s="13"/>
      <c r="N488" s="2"/>
      <c r="O488" s="2"/>
      <c r="P488" s="2"/>
      <c r="Q488" s="33">
        <f>IF(ISNUMBER(K488),IF(H488&gt;0,IF(I488&gt;0,J488,0),0),0)</f>
        <v>0</v>
      </c>
      <c r="R488" s="9">
        <f>IF(ISNUMBER(K488)=FALSE,J488,0)</f>
        <v>0</v>
      </c>
    </row>
    <row r="489" ht="12.75">
      <c r="A489" s="10"/>
      <c r="B489" s="49" t="s">
        <v>46</v>
      </c>
      <c r="C489" s="1"/>
      <c r="D489" s="1"/>
      <c r="E489" s="50" t="s">
        <v>480</v>
      </c>
      <c r="F489" s="1"/>
      <c r="G489" s="1"/>
      <c r="H489" s="40"/>
      <c r="I489" s="1"/>
      <c r="J489" s="40"/>
      <c r="K489" s="1"/>
      <c r="L489" s="1"/>
      <c r="M489" s="13"/>
      <c r="N489" s="2"/>
      <c r="O489" s="2"/>
      <c r="P489" s="2"/>
      <c r="Q489" s="2"/>
    </row>
    <row r="490" ht="12.75">
      <c r="A490" s="10"/>
      <c r="B490" s="49" t="s">
        <v>48</v>
      </c>
      <c r="C490" s="1"/>
      <c r="D490" s="1"/>
      <c r="E490" s="50" t="s">
        <v>481</v>
      </c>
      <c r="F490" s="1"/>
      <c r="G490" s="1"/>
      <c r="H490" s="40"/>
      <c r="I490" s="1"/>
      <c r="J490" s="40"/>
      <c r="K490" s="1"/>
      <c r="L490" s="1"/>
      <c r="M490" s="13"/>
      <c r="N490" s="2"/>
      <c r="O490" s="2"/>
      <c r="P490" s="2"/>
      <c r="Q490" s="2"/>
    </row>
    <row r="491" ht="12.75">
      <c r="A491" s="10"/>
      <c r="B491" s="49" t="s">
        <v>50</v>
      </c>
      <c r="C491" s="1"/>
      <c r="D491" s="1"/>
      <c r="E491" s="50" t="s">
        <v>482</v>
      </c>
      <c r="F491" s="1"/>
      <c r="G491" s="1"/>
      <c r="H491" s="40"/>
      <c r="I491" s="1"/>
      <c r="J491" s="40"/>
      <c r="K491" s="1"/>
      <c r="L491" s="1"/>
      <c r="M491" s="13"/>
      <c r="N491" s="2"/>
      <c r="O491" s="2"/>
      <c r="P491" s="2"/>
      <c r="Q491" s="2"/>
    </row>
    <row r="492" thickBot="1" ht="12.75">
      <c r="A492" s="10"/>
      <c r="B492" s="51" t="s">
        <v>52</v>
      </c>
      <c r="C492" s="52"/>
      <c r="D492" s="52"/>
      <c r="E492" s="53" t="s">
        <v>53</v>
      </c>
      <c r="F492" s="52"/>
      <c r="G492" s="52"/>
      <c r="H492" s="54"/>
      <c r="I492" s="52"/>
      <c r="J492" s="54"/>
      <c r="K492" s="52"/>
      <c r="L492" s="52"/>
      <c r="M492" s="13"/>
      <c r="N492" s="2"/>
      <c r="O492" s="2"/>
      <c r="P492" s="2"/>
      <c r="Q492" s="2"/>
    </row>
    <row r="493" thickTop="1" ht="12.75">
      <c r="A493" s="10"/>
      <c r="B493" s="41">
        <v>88</v>
      </c>
      <c r="C493" s="42" t="s">
        <v>483</v>
      </c>
      <c r="D493" s="42" t="s">
        <v>7</v>
      </c>
      <c r="E493" s="42" t="s">
        <v>484</v>
      </c>
      <c r="F493" s="42" t="s">
        <v>7</v>
      </c>
      <c r="G493" s="43" t="s">
        <v>138</v>
      </c>
      <c r="H493" s="55">
        <v>10.625</v>
      </c>
      <c r="I493" s="56">
        <v>0</v>
      </c>
      <c r="J493" s="57">
        <f>ROUND(H493*I493,2)</f>
        <v>0</v>
      </c>
      <c r="K493" s="58">
        <v>0.20999999999999999</v>
      </c>
      <c r="L493" s="59">
        <f>ROUND(J493*1.21,2)</f>
        <v>0</v>
      </c>
      <c r="M493" s="13"/>
      <c r="N493" s="2"/>
      <c r="O493" s="2"/>
      <c r="P493" s="2"/>
      <c r="Q493" s="33">
        <f>IF(ISNUMBER(K493),IF(H493&gt;0,IF(I493&gt;0,J493,0),0),0)</f>
        <v>0</v>
      </c>
      <c r="R493" s="9">
        <f>IF(ISNUMBER(K493)=FALSE,J493,0)</f>
        <v>0</v>
      </c>
    </row>
    <row r="494" ht="12.75">
      <c r="A494" s="10"/>
      <c r="B494" s="49" t="s">
        <v>46</v>
      </c>
      <c r="C494" s="1"/>
      <c r="D494" s="1"/>
      <c r="E494" s="50" t="s">
        <v>485</v>
      </c>
      <c r="F494" s="1"/>
      <c r="G494" s="1"/>
      <c r="H494" s="40"/>
      <c r="I494" s="1"/>
      <c r="J494" s="40"/>
      <c r="K494" s="1"/>
      <c r="L494" s="1"/>
      <c r="M494" s="13"/>
      <c r="N494" s="2"/>
      <c r="O494" s="2"/>
      <c r="P494" s="2"/>
      <c r="Q494" s="2"/>
    </row>
    <row r="495" ht="12.75">
      <c r="A495" s="10"/>
      <c r="B495" s="49" t="s">
        <v>48</v>
      </c>
      <c r="C495" s="1"/>
      <c r="D495" s="1"/>
      <c r="E495" s="50" t="s">
        <v>486</v>
      </c>
      <c r="F495" s="1"/>
      <c r="G495" s="1"/>
      <c r="H495" s="40"/>
      <c r="I495" s="1"/>
      <c r="J495" s="40"/>
      <c r="K495" s="1"/>
      <c r="L495" s="1"/>
      <c r="M495" s="13"/>
      <c r="N495" s="2"/>
      <c r="O495" s="2"/>
      <c r="P495" s="2"/>
      <c r="Q495" s="2"/>
    </row>
    <row r="496" ht="12.75">
      <c r="A496" s="10"/>
      <c r="B496" s="49" t="s">
        <v>50</v>
      </c>
      <c r="C496" s="1"/>
      <c r="D496" s="1"/>
      <c r="E496" s="50" t="s">
        <v>487</v>
      </c>
      <c r="F496" s="1"/>
      <c r="G496" s="1"/>
      <c r="H496" s="40"/>
      <c r="I496" s="1"/>
      <c r="J496" s="40"/>
      <c r="K496" s="1"/>
      <c r="L496" s="1"/>
      <c r="M496" s="13"/>
      <c r="N496" s="2"/>
      <c r="O496" s="2"/>
      <c r="P496" s="2"/>
      <c r="Q496" s="2"/>
    </row>
    <row r="497" thickBot="1" ht="12.75">
      <c r="A497" s="10"/>
      <c r="B497" s="51" t="s">
        <v>52</v>
      </c>
      <c r="C497" s="52"/>
      <c r="D497" s="52"/>
      <c r="E497" s="53" t="s">
        <v>53</v>
      </c>
      <c r="F497" s="52"/>
      <c r="G497" s="52"/>
      <c r="H497" s="54"/>
      <c r="I497" s="52"/>
      <c r="J497" s="54"/>
      <c r="K497" s="52"/>
      <c r="L497" s="52"/>
      <c r="M497" s="13"/>
      <c r="N497" s="2"/>
      <c r="O497" s="2"/>
      <c r="P497" s="2"/>
      <c r="Q497" s="2"/>
    </row>
    <row r="498" thickTop="1" ht="12.75">
      <c r="A498" s="10"/>
      <c r="B498" s="41">
        <v>89</v>
      </c>
      <c r="C498" s="42" t="s">
        <v>488</v>
      </c>
      <c r="D498" s="42" t="s">
        <v>7</v>
      </c>
      <c r="E498" s="42" t="s">
        <v>489</v>
      </c>
      <c r="F498" s="42" t="s">
        <v>7</v>
      </c>
      <c r="G498" s="43" t="s">
        <v>153</v>
      </c>
      <c r="H498" s="55">
        <v>11.300000000000001</v>
      </c>
      <c r="I498" s="56">
        <v>0</v>
      </c>
      <c r="J498" s="57">
        <f>ROUND(H498*I498,2)</f>
        <v>0</v>
      </c>
      <c r="K498" s="58">
        <v>0.20999999999999999</v>
      </c>
      <c r="L498" s="59">
        <f>ROUND(J498*1.21,2)</f>
        <v>0</v>
      </c>
      <c r="M498" s="13"/>
      <c r="N498" s="2"/>
      <c r="O498" s="2"/>
      <c r="P498" s="2"/>
      <c r="Q498" s="33">
        <f>IF(ISNUMBER(K498),IF(H498&gt;0,IF(I498&gt;0,J498,0),0),0)</f>
        <v>0</v>
      </c>
      <c r="R498" s="9">
        <f>IF(ISNUMBER(K498)=FALSE,J498,0)</f>
        <v>0</v>
      </c>
    </row>
    <row r="499" ht="12.75">
      <c r="A499" s="10"/>
      <c r="B499" s="49" t="s">
        <v>46</v>
      </c>
      <c r="C499" s="1"/>
      <c r="D499" s="1"/>
      <c r="E499" s="50" t="s">
        <v>490</v>
      </c>
      <c r="F499" s="1"/>
      <c r="G499" s="1"/>
      <c r="H499" s="40"/>
      <c r="I499" s="1"/>
      <c r="J499" s="40"/>
      <c r="K499" s="1"/>
      <c r="L499" s="1"/>
      <c r="M499" s="13"/>
      <c r="N499" s="2"/>
      <c r="O499" s="2"/>
      <c r="P499" s="2"/>
      <c r="Q499" s="2"/>
    </row>
    <row r="500" ht="12.75">
      <c r="A500" s="10"/>
      <c r="B500" s="49" t="s">
        <v>48</v>
      </c>
      <c r="C500" s="1"/>
      <c r="D500" s="1"/>
      <c r="E500" s="50" t="s">
        <v>491</v>
      </c>
      <c r="F500" s="1"/>
      <c r="G500" s="1"/>
      <c r="H500" s="40"/>
      <c r="I500" s="1"/>
      <c r="J500" s="40"/>
      <c r="K500" s="1"/>
      <c r="L500" s="1"/>
      <c r="M500" s="13"/>
      <c r="N500" s="2"/>
      <c r="O500" s="2"/>
      <c r="P500" s="2"/>
      <c r="Q500" s="2"/>
    </row>
    <row r="501" ht="12.75">
      <c r="A501" s="10"/>
      <c r="B501" s="49" t="s">
        <v>50</v>
      </c>
      <c r="C501" s="1"/>
      <c r="D501" s="1"/>
      <c r="E501" s="50" t="s">
        <v>492</v>
      </c>
      <c r="F501" s="1"/>
      <c r="G501" s="1"/>
      <c r="H501" s="40"/>
      <c r="I501" s="1"/>
      <c r="J501" s="40"/>
      <c r="K501" s="1"/>
      <c r="L501" s="1"/>
      <c r="M501" s="13"/>
      <c r="N501" s="2"/>
      <c r="O501" s="2"/>
      <c r="P501" s="2"/>
      <c r="Q501" s="2"/>
    </row>
    <row r="502" thickBot="1" ht="12.75">
      <c r="A502" s="10"/>
      <c r="B502" s="51" t="s">
        <v>52</v>
      </c>
      <c r="C502" s="52"/>
      <c r="D502" s="52"/>
      <c r="E502" s="53" t="s">
        <v>53</v>
      </c>
      <c r="F502" s="52"/>
      <c r="G502" s="52"/>
      <c r="H502" s="54"/>
      <c r="I502" s="52"/>
      <c r="J502" s="54"/>
      <c r="K502" s="52"/>
      <c r="L502" s="52"/>
      <c r="M502" s="13"/>
      <c r="N502" s="2"/>
      <c r="O502" s="2"/>
      <c r="P502" s="2"/>
      <c r="Q502" s="2"/>
    </row>
    <row r="503" thickTop="1" ht="12.75">
      <c r="A503" s="10"/>
      <c r="B503" s="41">
        <v>90</v>
      </c>
      <c r="C503" s="42" t="s">
        <v>493</v>
      </c>
      <c r="D503" s="42" t="s">
        <v>7</v>
      </c>
      <c r="E503" s="42" t="s">
        <v>494</v>
      </c>
      <c r="F503" s="42" t="s">
        <v>7</v>
      </c>
      <c r="G503" s="43" t="s">
        <v>153</v>
      </c>
      <c r="H503" s="55">
        <v>38</v>
      </c>
      <c r="I503" s="56">
        <v>0</v>
      </c>
      <c r="J503" s="57">
        <f>ROUND(H503*I503,2)</f>
        <v>0</v>
      </c>
      <c r="K503" s="58">
        <v>0.20999999999999999</v>
      </c>
      <c r="L503" s="59">
        <f>ROUND(J503*1.21,2)</f>
        <v>0</v>
      </c>
      <c r="M503" s="13"/>
      <c r="N503" s="2"/>
      <c r="O503" s="2"/>
      <c r="P503" s="2"/>
      <c r="Q503" s="33">
        <f>IF(ISNUMBER(K503),IF(H503&gt;0,IF(I503&gt;0,J503,0),0),0)</f>
        <v>0</v>
      </c>
      <c r="R503" s="9">
        <f>IF(ISNUMBER(K503)=FALSE,J503,0)</f>
        <v>0</v>
      </c>
    </row>
    <row r="504" ht="12.75">
      <c r="A504" s="10"/>
      <c r="B504" s="49" t="s">
        <v>46</v>
      </c>
      <c r="C504" s="1"/>
      <c r="D504" s="1"/>
      <c r="E504" s="50" t="s">
        <v>495</v>
      </c>
      <c r="F504" s="1"/>
      <c r="G504" s="1"/>
      <c r="H504" s="40"/>
      <c r="I504" s="1"/>
      <c r="J504" s="40"/>
      <c r="K504" s="1"/>
      <c r="L504" s="1"/>
      <c r="M504" s="13"/>
      <c r="N504" s="2"/>
      <c r="O504" s="2"/>
      <c r="P504" s="2"/>
      <c r="Q504" s="2"/>
    </row>
    <row r="505" ht="12.75">
      <c r="A505" s="10"/>
      <c r="B505" s="49" t="s">
        <v>48</v>
      </c>
      <c r="C505" s="1"/>
      <c r="D505" s="1"/>
      <c r="E505" s="50" t="s">
        <v>496</v>
      </c>
      <c r="F505" s="1"/>
      <c r="G505" s="1"/>
      <c r="H505" s="40"/>
      <c r="I505" s="1"/>
      <c r="J505" s="40"/>
      <c r="K505" s="1"/>
      <c r="L505" s="1"/>
      <c r="M505" s="13"/>
      <c r="N505" s="2"/>
      <c r="O505" s="2"/>
      <c r="P505" s="2"/>
      <c r="Q505" s="2"/>
    </row>
    <row r="506" ht="12.75">
      <c r="A506" s="10"/>
      <c r="B506" s="49" t="s">
        <v>50</v>
      </c>
      <c r="C506" s="1"/>
      <c r="D506" s="1"/>
      <c r="E506" s="50" t="s">
        <v>492</v>
      </c>
      <c r="F506" s="1"/>
      <c r="G506" s="1"/>
      <c r="H506" s="40"/>
      <c r="I506" s="1"/>
      <c r="J506" s="40"/>
      <c r="K506" s="1"/>
      <c r="L506" s="1"/>
      <c r="M506" s="13"/>
      <c r="N506" s="2"/>
      <c r="O506" s="2"/>
      <c r="P506" s="2"/>
      <c r="Q506" s="2"/>
    </row>
    <row r="507" thickBot="1" ht="12.75">
      <c r="A507" s="10"/>
      <c r="B507" s="51" t="s">
        <v>52</v>
      </c>
      <c r="C507" s="52"/>
      <c r="D507" s="52"/>
      <c r="E507" s="53" t="s">
        <v>53</v>
      </c>
      <c r="F507" s="52"/>
      <c r="G507" s="52"/>
      <c r="H507" s="54"/>
      <c r="I507" s="52"/>
      <c r="J507" s="54"/>
      <c r="K507" s="52"/>
      <c r="L507" s="52"/>
      <c r="M507" s="13"/>
      <c r="N507" s="2"/>
      <c r="O507" s="2"/>
      <c r="P507" s="2"/>
      <c r="Q507" s="2"/>
    </row>
    <row r="508" thickTop="1" ht="12.75">
      <c r="A508" s="10"/>
      <c r="B508" s="41">
        <v>91</v>
      </c>
      <c r="C508" s="42" t="s">
        <v>497</v>
      </c>
      <c r="D508" s="42" t="s">
        <v>7</v>
      </c>
      <c r="E508" s="42" t="s">
        <v>498</v>
      </c>
      <c r="F508" s="42" t="s">
        <v>7</v>
      </c>
      <c r="G508" s="43" t="s">
        <v>153</v>
      </c>
      <c r="H508" s="55">
        <v>41.399999999999999</v>
      </c>
      <c r="I508" s="56">
        <v>0</v>
      </c>
      <c r="J508" s="57">
        <f>ROUND(H508*I508,2)</f>
        <v>0</v>
      </c>
      <c r="K508" s="58">
        <v>0.20999999999999999</v>
      </c>
      <c r="L508" s="59">
        <f>ROUND(J508*1.21,2)</f>
        <v>0</v>
      </c>
      <c r="M508" s="13"/>
      <c r="N508" s="2"/>
      <c r="O508" s="2"/>
      <c r="P508" s="2"/>
      <c r="Q508" s="33">
        <f>IF(ISNUMBER(K508),IF(H508&gt;0,IF(I508&gt;0,J508,0),0),0)</f>
        <v>0</v>
      </c>
      <c r="R508" s="9">
        <f>IF(ISNUMBER(K508)=FALSE,J508,0)</f>
        <v>0</v>
      </c>
    </row>
    <row r="509" ht="12.75">
      <c r="A509" s="10"/>
      <c r="B509" s="49" t="s">
        <v>46</v>
      </c>
      <c r="C509" s="1"/>
      <c r="D509" s="1"/>
      <c r="E509" s="50" t="s">
        <v>7</v>
      </c>
      <c r="F509" s="1"/>
      <c r="G509" s="1"/>
      <c r="H509" s="40"/>
      <c r="I509" s="1"/>
      <c r="J509" s="40"/>
      <c r="K509" s="1"/>
      <c r="L509" s="1"/>
      <c r="M509" s="13"/>
      <c r="N509" s="2"/>
      <c r="O509" s="2"/>
      <c r="P509" s="2"/>
      <c r="Q509" s="2"/>
    </row>
    <row r="510" ht="12.75">
      <c r="A510" s="10"/>
      <c r="B510" s="49" t="s">
        <v>48</v>
      </c>
      <c r="C510" s="1"/>
      <c r="D510" s="1"/>
      <c r="E510" s="50" t="s">
        <v>499</v>
      </c>
      <c r="F510" s="1"/>
      <c r="G510" s="1"/>
      <c r="H510" s="40"/>
      <c r="I510" s="1"/>
      <c r="J510" s="40"/>
      <c r="K510" s="1"/>
      <c r="L510" s="1"/>
      <c r="M510" s="13"/>
      <c r="N510" s="2"/>
      <c r="O510" s="2"/>
      <c r="P510" s="2"/>
      <c r="Q510" s="2"/>
    </row>
    <row r="511" ht="12.75">
      <c r="A511" s="10"/>
      <c r="B511" s="49" t="s">
        <v>50</v>
      </c>
      <c r="C511" s="1"/>
      <c r="D511" s="1"/>
      <c r="E511" s="50" t="s">
        <v>500</v>
      </c>
      <c r="F511" s="1"/>
      <c r="G511" s="1"/>
      <c r="H511" s="40"/>
      <c r="I511" s="1"/>
      <c r="J511" s="40"/>
      <c r="K511" s="1"/>
      <c r="L511" s="1"/>
      <c r="M511" s="13"/>
      <c r="N511" s="2"/>
      <c r="O511" s="2"/>
      <c r="P511" s="2"/>
      <c r="Q511" s="2"/>
    </row>
    <row r="512" thickBot="1" ht="12.75">
      <c r="A512" s="10"/>
      <c r="B512" s="51" t="s">
        <v>52</v>
      </c>
      <c r="C512" s="52"/>
      <c r="D512" s="52"/>
      <c r="E512" s="53" t="s">
        <v>53</v>
      </c>
      <c r="F512" s="52"/>
      <c r="G512" s="52"/>
      <c r="H512" s="54"/>
      <c r="I512" s="52"/>
      <c r="J512" s="54"/>
      <c r="K512" s="52"/>
      <c r="L512" s="52"/>
      <c r="M512" s="13"/>
      <c r="N512" s="2"/>
      <c r="O512" s="2"/>
      <c r="P512" s="2"/>
      <c r="Q512" s="2"/>
    </row>
    <row r="513" thickTop="1" ht="12.75">
      <c r="A513" s="10"/>
      <c r="B513" s="41">
        <v>92</v>
      </c>
      <c r="C513" s="42" t="s">
        <v>501</v>
      </c>
      <c r="D513" s="42" t="s">
        <v>7</v>
      </c>
      <c r="E513" s="42" t="s">
        <v>502</v>
      </c>
      <c r="F513" s="42" t="s">
        <v>7</v>
      </c>
      <c r="G513" s="43" t="s">
        <v>153</v>
      </c>
      <c r="H513" s="55">
        <v>14.300000000000001</v>
      </c>
      <c r="I513" s="56">
        <v>0</v>
      </c>
      <c r="J513" s="57">
        <f>ROUND(H513*I513,2)</f>
        <v>0</v>
      </c>
      <c r="K513" s="58">
        <v>0.20999999999999999</v>
      </c>
      <c r="L513" s="59">
        <f>ROUND(J513*1.21,2)</f>
        <v>0</v>
      </c>
      <c r="M513" s="13"/>
      <c r="N513" s="2"/>
      <c r="O513" s="2"/>
      <c r="P513" s="2"/>
      <c r="Q513" s="33">
        <f>IF(ISNUMBER(K513),IF(H513&gt;0,IF(I513&gt;0,J513,0),0),0)</f>
        <v>0</v>
      </c>
      <c r="R513" s="9">
        <f>IF(ISNUMBER(K513)=FALSE,J513,0)</f>
        <v>0</v>
      </c>
    </row>
    <row r="514" ht="12.75">
      <c r="A514" s="10"/>
      <c r="B514" s="49" t="s">
        <v>46</v>
      </c>
      <c r="C514" s="1"/>
      <c r="D514" s="1"/>
      <c r="E514" s="50" t="s">
        <v>7</v>
      </c>
      <c r="F514" s="1"/>
      <c r="G514" s="1"/>
      <c r="H514" s="40"/>
      <c r="I514" s="1"/>
      <c r="J514" s="40"/>
      <c r="K514" s="1"/>
      <c r="L514" s="1"/>
      <c r="M514" s="13"/>
      <c r="N514" s="2"/>
      <c r="O514" s="2"/>
      <c r="P514" s="2"/>
      <c r="Q514" s="2"/>
    </row>
    <row r="515" ht="12.75">
      <c r="A515" s="10"/>
      <c r="B515" s="49" t="s">
        <v>48</v>
      </c>
      <c r="C515" s="1"/>
      <c r="D515" s="1"/>
      <c r="E515" s="50" t="s">
        <v>503</v>
      </c>
      <c r="F515" s="1"/>
      <c r="G515" s="1"/>
      <c r="H515" s="40"/>
      <c r="I515" s="1"/>
      <c r="J515" s="40"/>
      <c r="K515" s="1"/>
      <c r="L515" s="1"/>
      <c r="M515" s="13"/>
      <c r="N515" s="2"/>
      <c r="O515" s="2"/>
      <c r="P515" s="2"/>
      <c r="Q515" s="2"/>
    </row>
    <row r="516" ht="12.75">
      <c r="A516" s="10"/>
      <c r="B516" s="49" t="s">
        <v>50</v>
      </c>
      <c r="C516" s="1"/>
      <c r="D516" s="1"/>
      <c r="E516" s="50" t="s">
        <v>504</v>
      </c>
      <c r="F516" s="1"/>
      <c r="G516" s="1"/>
      <c r="H516" s="40"/>
      <c r="I516" s="1"/>
      <c r="J516" s="40"/>
      <c r="K516" s="1"/>
      <c r="L516" s="1"/>
      <c r="M516" s="13"/>
      <c r="N516" s="2"/>
      <c r="O516" s="2"/>
      <c r="P516" s="2"/>
      <c r="Q516" s="2"/>
    </row>
    <row r="517" thickBot="1" ht="12.75">
      <c r="A517" s="10"/>
      <c r="B517" s="51" t="s">
        <v>52</v>
      </c>
      <c r="C517" s="52"/>
      <c r="D517" s="52"/>
      <c r="E517" s="53" t="s">
        <v>53</v>
      </c>
      <c r="F517" s="52"/>
      <c r="G517" s="52"/>
      <c r="H517" s="54"/>
      <c r="I517" s="52"/>
      <c r="J517" s="54"/>
      <c r="K517" s="52"/>
      <c r="L517" s="52"/>
      <c r="M517" s="13"/>
      <c r="N517" s="2"/>
      <c r="O517" s="2"/>
      <c r="P517" s="2"/>
      <c r="Q517" s="2"/>
    </row>
    <row r="518" thickTop="1" ht="12.75">
      <c r="A518" s="10"/>
      <c r="B518" s="41">
        <v>93</v>
      </c>
      <c r="C518" s="42" t="s">
        <v>505</v>
      </c>
      <c r="D518" s="42" t="s">
        <v>7</v>
      </c>
      <c r="E518" s="42" t="s">
        <v>506</v>
      </c>
      <c r="F518" s="42" t="s">
        <v>7</v>
      </c>
      <c r="G518" s="43" t="s">
        <v>119</v>
      </c>
      <c r="H518" s="55">
        <v>0.010999999999999999</v>
      </c>
      <c r="I518" s="56">
        <v>0</v>
      </c>
      <c r="J518" s="57">
        <f>ROUND(H518*I518,2)</f>
        <v>0</v>
      </c>
      <c r="K518" s="58">
        <v>0.20999999999999999</v>
      </c>
      <c r="L518" s="59">
        <f>ROUND(J518*1.21,2)</f>
        <v>0</v>
      </c>
      <c r="M518" s="13"/>
      <c r="N518" s="2"/>
      <c r="O518" s="2"/>
      <c r="P518" s="2"/>
      <c r="Q518" s="33">
        <f>IF(ISNUMBER(K518),IF(H518&gt;0,IF(I518&gt;0,J518,0),0),0)</f>
        <v>0</v>
      </c>
      <c r="R518" s="9">
        <f>IF(ISNUMBER(K518)=FALSE,J518,0)</f>
        <v>0</v>
      </c>
    </row>
    <row r="519" ht="12.75">
      <c r="A519" s="10"/>
      <c r="B519" s="49" t="s">
        <v>46</v>
      </c>
      <c r="C519" s="1"/>
      <c r="D519" s="1"/>
      <c r="E519" s="50" t="s">
        <v>507</v>
      </c>
      <c r="F519" s="1"/>
      <c r="G519" s="1"/>
      <c r="H519" s="40"/>
      <c r="I519" s="1"/>
      <c r="J519" s="40"/>
      <c r="K519" s="1"/>
      <c r="L519" s="1"/>
      <c r="M519" s="13"/>
      <c r="N519" s="2"/>
      <c r="O519" s="2"/>
      <c r="P519" s="2"/>
      <c r="Q519" s="2"/>
    </row>
    <row r="520" ht="12.75">
      <c r="A520" s="10"/>
      <c r="B520" s="49" t="s">
        <v>48</v>
      </c>
      <c r="C520" s="1"/>
      <c r="D520" s="1"/>
      <c r="E520" s="50" t="s">
        <v>508</v>
      </c>
      <c r="F520" s="1"/>
      <c r="G520" s="1"/>
      <c r="H520" s="40"/>
      <c r="I520" s="1"/>
      <c r="J520" s="40"/>
      <c r="K520" s="1"/>
      <c r="L520" s="1"/>
      <c r="M520" s="13"/>
      <c r="N520" s="2"/>
      <c r="O520" s="2"/>
      <c r="P520" s="2"/>
      <c r="Q520" s="2"/>
    </row>
    <row r="521" ht="12.75">
      <c r="A521" s="10"/>
      <c r="B521" s="49" t="s">
        <v>50</v>
      </c>
      <c r="C521" s="1"/>
      <c r="D521" s="1"/>
      <c r="E521" s="50" t="s">
        <v>509</v>
      </c>
      <c r="F521" s="1"/>
      <c r="G521" s="1"/>
      <c r="H521" s="40"/>
      <c r="I521" s="1"/>
      <c r="J521" s="40"/>
      <c r="K521" s="1"/>
      <c r="L521" s="1"/>
      <c r="M521" s="13"/>
      <c r="N521" s="2"/>
      <c r="O521" s="2"/>
      <c r="P521" s="2"/>
      <c r="Q521" s="2"/>
    </row>
    <row r="522" thickBot="1" ht="12.75">
      <c r="A522" s="10"/>
      <c r="B522" s="51" t="s">
        <v>52</v>
      </c>
      <c r="C522" s="52"/>
      <c r="D522" s="52"/>
      <c r="E522" s="53" t="s">
        <v>53</v>
      </c>
      <c r="F522" s="52"/>
      <c r="G522" s="52"/>
      <c r="H522" s="54"/>
      <c r="I522" s="52"/>
      <c r="J522" s="54"/>
      <c r="K522" s="52"/>
      <c r="L522" s="52"/>
      <c r="M522" s="13"/>
      <c r="N522" s="2"/>
      <c r="O522" s="2"/>
      <c r="P522" s="2"/>
      <c r="Q522" s="2"/>
    </row>
    <row r="523" thickTop="1" ht="12.75">
      <c r="A523" s="10"/>
      <c r="B523" s="41">
        <v>94</v>
      </c>
      <c r="C523" s="42" t="s">
        <v>510</v>
      </c>
      <c r="D523" s="42" t="s">
        <v>7</v>
      </c>
      <c r="E523" s="42" t="s">
        <v>511</v>
      </c>
      <c r="F523" s="42" t="s">
        <v>7</v>
      </c>
      <c r="G523" s="43" t="s">
        <v>275</v>
      </c>
      <c r="H523" s="55">
        <v>51.287999999999997</v>
      </c>
      <c r="I523" s="56">
        <v>0</v>
      </c>
      <c r="J523" s="57">
        <f>ROUND(H523*I523,2)</f>
        <v>0</v>
      </c>
      <c r="K523" s="58">
        <v>0.20999999999999999</v>
      </c>
      <c r="L523" s="59">
        <f>ROUND(J523*1.21,2)</f>
        <v>0</v>
      </c>
      <c r="M523" s="13"/>
      <c r="N523" s="2"/>
      <c r="O523" s="2"/>
      <c r="P523" s="2"/>
      <c r="Q523" s="33">
        <f>IF(ISNUMBER(K523),IF(H523&gt;0,IF(I523&gt;0,J523,0),0),0)</f>
        <v>0</v>
      </c>
      <c r="R523" s="9">
        <f>IF(ISNUMBER(K523)=FALSE,J523,0)</f>
        <v>0</v>
      </c>
    </row>
    <row r="524" ht="12.75">
      <c r="A524" s="10"/>
      <c r="B524" s="49" t="s">
        <v>46</v>
      </c>
      <c r="C524" s="1"/>
      <c r="D524" s="1"/>
      <c r="E524" s="50" t="s">
        <v>512</v>
      </c>
      <c r="F524" s="1"/>
      <c r="G524" s="1"/>
      <c r="H524" s="40"/>
      <c r="I524" s="1"/>
      <c r="J524" s="40"/>
      <c r="K524" s="1"/>
      <c r="L524" s="1"/>
      <c r="M524" s="13"/>
      <c r="N524" s="2"/>
      <c r="O524" s="2"/>
      <c r="P524" s="2"/>
      <c r="Q524" s="2"/>
    </row>
    <row r="525" ht="12.75">
      <c r="A525" s="10"/>
      <c r="B525" s="49" t="s">
        <v>48</v>
      </c>
      <c r="C525" s="1"/>
      <c r="D525" s="1"/>
      <c r="E525" s="50" t="s">
        <v>513</v>
      </c>
      <c r="F525" s="1"/>
      <c r="G525" s="1"/>
      <c r="H525" s="40"/>
      <c r="I525" s="1"/>
      <c r="J525" s="40"/>
      <c r="K525" s="1"/>
      <c r="L525" s="1"/>
      <c r="M525" s="13"/>
      <c r="N525" s="2"/>
      <c r="O525" s="2"/>
      <c r="P525" s="2"/>
      <c r="Q525" s="2"/>
    </row>
    <row r="526" ht="12.75">
      <c r="A526" s="10"/>
      <c r="B526" s="49" t="s">
        <v>50</v>
      </c>
      <c r="C526" s="1"/>
      <c r="D526" s="1"/>
      <c r="E526" s="50" t="s">
        <v>514</v>
      </c>
      <c r="F526" s="1"/>
      <c r="G526" s="1"/>
      <c r="H526" s="40"/>
      <c r="I526" s="1"/>
      <c r="J526" s="40"/>
      <c r="K526" s="1"/>
      <c r="L526" s="1"/>
      <c r="M526" s="13"/>
      <c r="N526" s="2"/>
      <c r="O526" s="2"/>
      <c r="P526" s="2"/>
      <c r="Q526" s="2"/>
    </row>
    <row r="527" thickBot="1" ht="12.75">
      <c r="A527" s="10"/>
      <c r="B527" s="51" t="s">
        <v>52</v>
      </c>
      <c r="C527" s="52"/>
      <c r="D527" s="52"/>
      <c r="E527" s="53" t="s">
        <v>53</v>
      </c>
      <c r="F527" s="52"/>
      <c r="G527" s="52"/>
      <c r="H527" s="54"/>
      <c r="I527" s="52"/>
      <c r="J527" s="54"/>
      <c r="K527" s="52"/>
      <c r="L527" s="52"/>
      <c r="M527" s="13"/>
      <c r="N527" s="2"/>
      <c r="O527" s="2"/>
      <c r="P527" s="2"/>
      <c r="Q527" s="2"/>
    </row>
    <row r="528" thickTop="1" ht="12.75">
      <c r="A528" s="10"/>
      <c r="B528" s="41">
        <v>95</v>
      </c>
      <c r="C528" s="42" t="s">
        <v>515</v>
      </c>
      <c r="D528" s="42" t="s">
        <v>7</v>
      </c>
      <c r="E528" s="42" t="s">
        <v>516</v>
      </c>
      <c r="F528" s="42" t="s">
        <v>7</v>
      </c>
      <c r="G528" s="43" t="s">
        <v>75</v>
      </c>
      <c r="H528" s="55">
        <v>2</v>
      </c>
      <c r="I528" s="56">
        <v>0</v>
      </c>
      <c r="J528" s="57">
        <f>ROUND(H528*I528,2)</f>
        <v>0</v>
      </c>
      <c r="K528" s="58">
        <v>0.20999999999999999</v>
      </c>
      <c r="L528" s="59">
        <f>ROUND(J528*1.21,2)</f>
        <v>0</v>
      </c>
      <c r="M528" s="13"/>
      <c r="N528" s="2"/>
      <c r="O528" s="2"/>
      <c r="P528" s="2"/>
      <c r="Q528" s="33">
        <f>IF(ISNUMBER(K528),IF(H528&gt;0,IF(I528&gt;0,J528,0),0),0)</f>
        <v>0</v>
      </c>
      <c r="R528" s="9">
        <f>IF(ISNUMBER(K528)=FALSE,J528,0)</f>
        <v>0</v>
      </c>
    </row>
    <row r="529" ht="12.75">
      <c r="A529" s="10"/>
      <c r="B529" s="49" t="s">
        <v>46</v>
      </c>
      <c r="C529" s="1"/>
      <c r="D529" s="1"/>
      <c r="E529" s="50" t="s">
        <v>517</v>
      </c>
      <c r="F529" s="1"/>
      <c r="G529" s="1"/>
      <c r="H529" s="40"/>
      <c r="I529" s="1"/>
      <c r="J529" s="40"/>
      <c r="K529" s="1"/>
      <c r="L529" s="1"/>
      <c r="M529" s="13"/>
      <c r="N529" s="2"/>
      <c r="O529" s="2"/>
      <c r="P529" s="2"/>
      <c r="Q529" s="2"/>
    </row>
    <row r="530" ht="12.75">
      <c r="A530" s="10"/>
      <c r="B530" s="49" t="s">
        <v>48</v>
      </c>
      <c r="C530" s="1"/>
      <c r="D530" s="1"/>
      <c r="E530" s="50" t="s">
        <v>439</v>
      </c>
      <c r="F530" s="1"/>
      <c r="G530" s="1"/>
      <c r="H530" s="40"/>
      <c r="I530" s="1"/>
      <c r="J530" s="40"/>
      <c r="K530" s="1"/>
      <c r="L530" s="1"/>
      <c r="M530" s="13"/>
      <c r="N530" s="2"/>
      <c r="O530" s="2"/>
      <c r="P530" s="2"/>
      <c r="Q530" s="2"/>
    </row>
    <row r="531" ht="12.75">
      <c r="A531" s="10"/>
      <c r="B531" s="49" t="s">
        <v>50</v>
      </c>
      <c r="C531" s="1"/>
      <c r="D531" s="1"/>
      <c r="E531" s="50" t="s">
        <v>518</v>
      </c>
      <c r="F531" s="1"/>
      <c r="G531" s="1"/>
      <c r="H531" s="40"/>
      <c r="I531" s="1"/>
      <c r="J531" s="40"/>
      <c r="K531" s="1"/>
      <c r="L531" s="1"/>
      <c r="M531" s="13"/>
      <c r="N531" s="2"/>
      <c r="O531" s="2"/>
      <c r="P531" s="2"/>
      <c r="Q531" s="2"/>
    </row>
    <row r="532" thickBot="1" ht="12.75">
      <c r="A532" s="10"/>
      <c r="B532" s="51" t="s">
        <v>52</v>
      </c>
      <c r="C532" s="52"/>
      <c r="D532" s="52"/>
      <c r="E532" s="53" t="s">
        <v>53</v>
      </c>
      <c r="F532" s="52"/>
      <c r="G532" s="52"/>
      <c r="H532" s="54"/>
      <c r="I532" s="52"/>
      <c r="J532" s="54"/>
      <c r="K532" s="52"/>
      <c r="L532" s="52"/>
      <c r="M532" s="13"/>
      <c r="N532" s="2"/>
      <c r="O532" s="2"/>
      <c r="P532" s="2"/>
      <c r="Q532" s="2"/>
    </row>
    <row r="533" thickTop="1" ht="12.75">
      <c r="A533" s="10"/>
      <c r="B533" s="41">
        <v>96</v>
      </c>
      <c r="C533" s="42" t="s">
        <v>519</v>
      </c>
      <c r="D533" s="42" t="s">
        <v>7</v>
      </c>
      <c r="E533" s="42" t="s">
        <v>520</v>
      </c>
      <c r="F533" s="42" t="s">
        <v>7</v>
      </c>
      <c r="G533" s="43" t="s">
        <v>119</v>
      </c>
      <c r="H533" s="55">
        <v>35.113999999999997</v>
      </c>
      <c r="I533" s="56">
        <v>0</v>
      </c>
      <c r="J533" s="57">
        <f>ROUND(H533*I533,2)</f>
        <v>0</v>
      </c>
      <c r="K533" s="58">
        <v>0.20999999999999999</v>
      </c>
      <c r="L533" s="59">
        <f>ROUND(J533*1.21,2)</f>
        <v>0</v>
      </c>
      <c r="M533" s="13"/>
      <c r="N533" s="2"/>
      <c r="O533" s="2"/>
      <c r="P533" s="2"/>
      <c r="Q533" s="33">
        <f>IF(ISNUMBER(K533),IF(H533&gt;0,IF(I533&gt;0,J533,0),0),0)</f>
        <v>0</v>
      </c>
      <c r="R533" s="9">
        <f>IF(ISNUMBER(K533)=FALSE,J533,0)</f>
        <v>0</v>
      </c>
    </row>
    <row r="534" ht="12.75">
      <c r="A534" s="10"/>
      <c r="B534" s="49" t="s">
        <v>46</v>
      </c>
      <c r="C534" s="1"/>
      <c r="D534" s="1"/>
      <c r="E534" s="50" t="s">
        <v>521</v>
      </c>
      <c r="F534" s="1"/>
      <c r="G534" s="1"/>
      <c r="H534" s="40"/>
      <c r="I534" s="1"/>
      <c r="J534" s="40"/>
      <c r="K534" s="1"/>
      <c r="L534" s="1"/>
      <c r="M534" s="13"/>
      <c r="N534" s="2"/>
      <c r="O534" s="2"/>
      <c r="P534" s="2"/>
      <c r="Q534" s="2"/>
    </row>
    <row r="535" ht="12.75">
      <c r="A535" s="10"/>
      <c r="B535" s="49" t="s">
        <v>48</v>
      </c>
      <c r="C535" s="1"/>
      <c r="D535" s="1"/>
      <c r="E535" s="50" t="s">
        <v>522</v>
      </c>
      <c r="F535" s="1"/>
      <c r="G535" s="1"/>
      <c r="H535" s="40"/>
      <c r="I535" s="1"/>
      <c r="J535" s="40"/>
      <c r="K535" s="1"/>
      <c r="L535" s="1"/>
      <c r="M535" s="13"/>
      <c r="N535" s="2"/>
      <c r="O535" s="2"/>
      <c r="P535" s="2"/>
      <c r="Q535" s="2"/>
    </row>
    <row r="536" ht="12.75">
      <c r="A536" s="10"/>
      <c r="B536" s="49" t="s">
        <v>50</v>
      </c>
      <c r="C536" s="1"/>
      <c r="D536" s="1"/>
      <c r="E536" s="50" t="s">
        <v>523</v>
      </c>
      <c r="F536" s="1"/>
      <c r="G536" s="1"/>
      <c r="H536" s="40"/>
      <c r="I536" s="1"/>
      <c r="J536" s="40"/>
      <c r="K536" s="1"/>
      <c r="L536" s="1"/>
      <c r="M536" s="13"/>
      <c r="N536" s="2"/>
      <c r="O536" s="2"/>
      <c r="P536" s="2"/>
      <c r="Q536" s="2"/>
    </row>
    <row r="537" thickBot="1" ht="12.75">
      <c r="A537" s="10"/>
      <c r="B537" s="51" t="s">
        <v>52</v>
      </c>
      <c r="C537" s="52"/>
      <c r="D537" s="52"/>
      <c r="E537" s="53" t="s">
        <v>53</v>
      </c>
      <c r="F537" s="52"/>
      <c r="G537" s="52"/>
      <c r="H537" s="54"/>
      <c r="I537" s="52"/>
      <c r="J537" s="54"/>
      <c r="K537" s="52"/>
      <c r="L537" s="52"/>
      <c r="M537" s="13"/>
      <c r="N537" s="2"/>
      <c r="O537" s="2"/>
      <c r="P537" s="2"/>
      <c r="Q537" s="2"/>
    </row>
    <row r="538" thickTop="1" ht="12.75">
      <c r="A538" s="10"/>
      <c r="B538" s="41">
        <v>97</v>
      </c>
      <c r="C538" s="42" t="s">
        <v>524</v>
      </c>
      <c r="D538" s="42" t="s">
        <v>7</v>
      </c>
      <c r="E538" s="42" t="s">
        <v>525</v>
      </c>
      <c r="F538" s="42" t="s">
        <v>7</v>
      </c>
      <c r="G538" s="43" t="s">
        <v>119</v>
      </c>
      <c r="H538" s="55">
        <v>16.829999999999998</v>
      </c>
      <c r="I538" s="56">
        <v>0</v>
      </c>
      <c r="J538" s="57">
        <f>ROUND(H538*I538,2)</f>
        <v>0</v>
      </c>
      <c r="K538" s="58">
        <v>0.20999999999999999</v>
      </c>
      <c r="L538" s="59">
        <f>ROUND(J538*1.21,2)</f>
        <v>0</v>
      </c>
      <c r="M538" s="13"/>
      <c r="N538" s="2"/>
      <c r="O538" s="2"/>
      <c r="P538" s="2"/>
      <c r="Q538" s="33">
        <f>IF(ISNUMBER(K538),IF(H538&gt;0,IF(I538&gt;0,J538,0),0),0)</f>
        <v>0</v>
      </c>
      <c r="R538" s="9">
        <f>IF(ISNUMBER(K538)=FALSE,J538,0)</f>
        <v>0</v>
      </c>
    </row>
    <row r="539" ht="12.75">
      <c r="A539" s="10"/>
      <c r="B539" s="49" t="s">
        <v>46</v>
      </c>
      <c r="C539" s="1"/>
      <c r="D539" s="1"/>
      <c r="E539" s="50" t="s">
        <v>526</v>
      </c>
      <c r="F539" s="1"/>
      <c r="G539" s="1"/>
      <c r="H539" s="40"/>
      <c r="I539" s="1"/>
      <c r="J539" s="40"/>
      <c r="K539" s="1"/>
      <c r="L539" s="1"/>
      <c r="M539" s="13"/>
      <c r="N539" s="2"/>
      <c r="O539" s="2"/>
      <c r="P539" s="2"/>
      <c r="Q539" s="2"/>
    </row>
    <row r="540" ht="12.75">
      <c r="A540" s="10"/>
      <c r="B540" s="49" t="s">
        <v>48</v>
      </c>
      <c r="C540" s="1"/>
      <c r="D540" s="1"/>
      <c r="E540" s="50" t="s">
        <v>527</v>
      </c>
      <c r="F540" s="1"/>
      <c r="G540" s="1"/>
      <c r="H540" s="40"/>
      <c r="I540" s="1"/>
      <c r="J540" s="40"/>
      <c r="K540" s="1"/>
      <c r="L540" s="1"/>
      <c r="M540" s="13"/>
      <c r="N540" s="2"/>
      <c r="O540" s="2"/>
      <c r="P540" s="2"/>
      <c r="Q540" s="2"/>
    </row>
    <row r="541" ht="12.75">
      <c r="A541" s="10"/>
      <c r="B541" s="49" t="s">
        <v>50</v>
      </c>
      <c r="C541" s="1"/>
      <c r="D541" s="1"/>
      <c r="E541" s="50" t="s">
        <v>523</v>
      </c>
      <c r="F541" s="1"/>
      <c r="G541" s="1"/>
      <c r="H541" s="40"/>
      <c r="I541" s="1"/>
      <c r="J541" s="40"/>
      <c r="K541" s="1"/>
      <c r="L541" s="1"/>
      <c r="M541" s="13"/>
      <c r="N541" s="2"/>
      <c r="O541" s="2"/>
      <c r="P541" s="2"/>
      <c r="Q541" s="2"/>
    </row>
    <row r="542" thickBot="1" ht="12.75">
      <c r="A542" s="10"/>
      <c r="B542" s="51" t="s">
        <v>52</v>
      </c>
      <c r="C542" s="52"/>
      <c r="D542" s="52"/>
      <c r="E542" s="53" t="s">
        <v>53</v>
      </c>
      <c r="F542" s="52"/>
      <c r="G542" s="52"/>
      <c r="H542" s="54"/>
      <c r="I542" s="52"/>
      <c r="J542" s="54"/>
      <c r="K542" s="52"/>
      <c r="L542" s="52"/>
      <c r="M542" s="13"/>
      <c r="N542" s="2"/>
      <c r="O542" s="2"/>
      <c r="P542" s="2"/>
      <c r="Q542" s="2"/>
    </row>
    <row r="543" thickTop="1" ht="12.75">
      <c r="A543" s="10"/>
      <c r="B543" s="41">
        <v>98</v>
      </c>
      <c r="C543" s="42" t="s">
        <v>528</v>
      </c>
      <c r="D543" s="42" t="s">
        <v>7</v>
      </c>
      <c r="E543" s="42" t="s">
        <v>529</v>
      </c>
      <c r="F543" s="42" t="s">
        <v>7</v>
      </c>
      <c r="G543" s="43" t="s">
        <v>75</v>
      </c>
      <c r="H543" s="55">
        <v>1</v>
      </c>
      <c r="I543" s="56">
        <v>0</v>
      </c>
      <c r="J543" s="57">
        <f>ROUND(H543*I543,2)</f>
        <v>0</v>
      </c>
      <c r="K543" s="58">
        <v>0.20999999999999999</v>
      </c>
      <c r="L543" s="59">
        <f>ROUND(J543*1.21,2)</f>
        <v>0</v>
      </c>
      <c r="M543" s="13"/>
      <c r="N543" s="2"/>
      <c r="O543" s="2"/>
      <c r="P543" s="2"/>
      <c r="Q543" s="33">
        <f>IF(ISNUMBER(K543),IF(H543&gt;0,IF(I543&gt;0,J543,0),0),0)</f>
        <v>0</v>
      </c>
      <c r="R543" s="9">
        <f>IF(ISNUMBER(K543)=FALSE,J543,0)</f>
        <v>0</v>
      </c>
    </row>
    <row r="544" ht="12.75">
      <c r="A544" s="10"/>
      <c r="B544" s="49" t="s">
        <v>46</v>
      </c>
      <c r="C544" s="1"/>
      <c r="D544" s="1"/>
      <c r="E544" s="50" t="s">
        <v>526</v>
      </c>
      <c r="F544" s="1"/>
      <c r="G544" s="1"/>
      <c r="H544" s="40"/>
      <c r="I544" s="1"/>
      <c r="J544" s="40"/>
      <c r="K544" s="1"/>
      <c r="L544" s="1"/>
      <c r="M544" s="13"/>
      <c r="N544" s="2"/>
      <c r="O544" s="2"/>
      <c r="P544" s="2"/>
      <c r="Q544" s="2"/>
    </row>
    <row r="545" ht="12.75">
      <c r="A545" s="10"/>
      <c r="B545" s="49" t="s">
        <v>48</v>
      </c>
      <c r="C545" s="1"/>
      <c r="D545" s="1"/>
      <c r="E545" s="50" t="s">
        <v>49</v>
      </c>
      <c r="F545" s="1"/>
      <c r="G545" s="1"/>
      <c r="H545" s="40"/>
      <c r="I545" s="1"/>
      <c r="J545" s="40"/>
      <c r="K545" s="1"/>
      <c r="L545" s="1"/>
      <c r="M545" s="13"/>
      <c r="N545" s="2"/>
      <c r="O545" s="2"/>
      <c r="P545" s="2"/>
      <c r="Q545" s="2"/>
    </row>
    <row r="546" ht="12.75">
      <c r="A546" s="10"/>
      <c r="B546" s="49" t="s">
        <v>50</v>
      </c>
      <c r="C546" s="1"/>
      <c r="D546" s="1"/>
      <c r="E546" s="50" t="s">
        <v>530</v>
      </c>
      <c r="F546" s="1"/>
      <c r="G546" s="1"/>
      <c r="H546" s="40"/>
      <c r="I546" s="1"/>
      <c r="J546" s="40"/>
      <c r="K546" s="1"/>
      <c r="L546" s="1"/>
      <c r="M546" s="13"/>
      <c r="N546" s="2"/>
      <c r="O546" s="2"/>
      <c r="P546" s="2"/>
      <c r="Q546" s="2"/>
    </row>
    <row r="547" thickBot="1" ht="12.75">
      <c r="A547" s="10"/>
      <c r="B547" s="51" t="s">
        <v>52</v>
      </c>
      <c r="C547" s="52"/>
      <c r="D547" s="52"/>
      <c r="E547" s="53" t="s">
        <v>53</v>
      </c>
      <c r="F547" s="52"/>
      <c r="G547" s="52"/>
      <c r="H547" s="54"/>
      <c r="I547" s="52"/>
      <c r="J547" s="54"/>
      <c r="K547" s="52"/>
      <c r="L547" s="52"/>
      <c r="M547" s="13"/>
      <c r="N547" s="2"/>
      <c r="O547" s="2"/>
      <c r="P547" s="2"/>
      <c r="Q547" s="2"/>
    </row>
    <row r="548" thickTop="1" ht="12.75">
      <c r="A548" s="10"/>
      <c r="B548" s="41">
        <v>99</v>
      </c>
      <c r="C548" s="42" t="s">
        <v>531</v>
      </c>
      <c r="D548" s="42" t="s">
        <v>7</v>
      </c>
      <c r="E548" s="42" t="s">
        <v>532</v>
      </c>
      <c r="F548" s="42" t="s">
        <v>7</v>
      </c>
      <c r="G548" s="43" t="s">
        <v>138</v>
      </c>
      <c r="H548" s="55">
        <v>54.399999999999999</v>
      </c>
      <c r="I548" s="56">
        <v>0</v>
      </c>
      <c r="J548" s="57">
        <f>ROUND(H548*I548,2)</f>
        <v>0</v>
      </c>
      <c r="K548" s="58">
        <v>0.20999999999999999</v>
      </c>
      <c r="L548" s="59">
        <f>ROUND(J548*1.21,2)</f>
        <v>0</v>
      </c>
      <c r="M548" s="13"/>
      <c r="N548" s="2"/>
      <c r="O548" s="2"/>
      <c r="P548" s="2"/>
      <c r="Q548" s="33">
        <f>IF(ISNUMBER(K548),IF(H548&gt;0,IF(I548&gt;0,J548,0),0),0)</f>
        <v>0</v>
      </c>
      <c r="R548" s="9">
        <f>IF(ISNUMBER(K548)=FALSE,J548,0)</f>
        <v>0</v>
      </c>
    </row>
    <row r="549" ht="12.75">
      <c r="A549" s="10"/>
      <c r="B549" s="49" t="s">
        <v>46</v>
      </c>
      <c r="C549" s="1"/>
      <c r="D549" s="1"/>
      <c r="E549" s="50" t="s">
        <v>533</v>
      </c>
      <c r="F549" s="1"/>
      <c r="G549" s="1"/>
      <c r="H549" s="40"/>
      <c r="I549" s="1"/>
      <c r="J549" s="40"/>
      <c r="K549" s="1"/>
      <c r="L549" s="1"/>
      <c r="M549" s="13"/>
      <c r="N549" s="2"/>
      <c r="O549" s="2"/>
      <c r="P549" s="2"/>
      <c r="Q549" s="2"/>
    </row>
    <row r="550" ht="12.75">
      <c r="A550" s="10"/>
      <c r="B550" s="49" t="s">
        <v>48</v>
      </c>
      <c r="C550" s="1"/>
      <c r="D550" s="1"/>
      <c r="E550" s="50" t="s">
        <v>534</v>
      </c>
      <c r="F550" s="1"/>
      <c r="G550" s="1"/>
      <c r="H550" s="40"/>
      <c r="I550" s="1"/>
      <c r="J550" s="40"/>
      <c r="K550" s="1"/>
      <c r="L550" s="1"/>
      <c r="M550" s="13"/>
      <c r="N550" s="2"/>
      <c r="O550" s="2"/>
      <c r="P550" s="2"/>
      <c r="Q550" s="2"/>
    </row>
    <row r="551" ht="12.75">
      <c r="A551" s="10"/>
      <c r="B551" s="49" t="s">
        <v>50</v>
      </c>
      <c r="C551" s="1"/>
      <c r="D551" s="1"/>
      <c r="E551" s="50" t="s">
        <v>535</v>
      </c>
      <c r="F551" s="1"/>
      <c r="G551" s="1"/>
      <c r="H551" s="40"/>
      <c r="I551" s="1"/>
      <c r="J551" s="40"/>
      <c r="K551" s="1"/>
      <c r="L551" s="1"/>
      <c r="M551" s="13"/>
      <c r="N551" s="2"/>
      <c r="O551" s="2"/>
      <c r="P551" s="2"/>
      <c r="Q551" s="2"/>
    </row>
    <row r="552" thickBot="1" ht="12.75">
      <c r="A552" s="10"/>
      <c r="B552" s="51" t="s">
        <v>52</v>
      </c>
      <c r="C552" s="52"/>
      <c r="D552" s="52"/>
      <c r="E552" s="53" t="s">
        <v>53</v>
      </c>
      <c r="F552" s="52"/>
      <c r="G552" s="52"/>
      <c r="H552" s="54"/>
      <c r="I552" s="52"/>
      <c r="J552" s="54"/>
      <c r="K552" s="52"/>
      <c r="L552" s="52"/>
      <c r="M552" s="13"/>
      <c r="N552" s="2"/>
      <c r="O552" s="2"/>
      <c r="P552" s="2"/>
      <c r="Q552" s="2"/>
    </row>
    <row r="553" thickTop="1" thickBot="1" ht="25" customHeight="1">
      <c r="A553" s="10"/>
      <c r="B553" s="1"/>
      <c r="C553" s="60">
        <v>9</v>
      </c>
      <c r="D553" s="1"/>
      <c r="E553" s="60" t="s">
        <v>97</v>
      </c>
      <c r="F553" s="1"/>
      <c r="G553" s="61" t="s">
        <v>78</v>
      </c>
      <c r="H553" s="62">
        <f>J453+J458+J463+J468+J473+J478+J483+J488+J493+J498+J503+J508+J513+J518+J523+J528+J533+J538+J543+J548</f>
        <v>0</v>
      </c>
      <c r="I553" s="61" t="s">
        <v>79</v>
      </c>
      <c r="J553" s="63">
        <f>(L553-H553)</f>
        <v>0</v>
      </c>
      <c r="K553" s="61" t="s">
        <v>80</v>
      </c>
      <c r="L553" s="64">
        <f>ROUND((J453+J458+J463+J468+J473+J478+J483+J488+J493+J498+J503+J508+J513+J518+J523+J528+J533+J538+J543+J548)*1.21,2)</f>
        <v>0</v>
      </c>
      <c r="M553" s="13"/>
      <c r="N553" s="2"/>
      <c r="O553" s="2"/>
      <c r="P553" s="2"/>
      <c r="Q553" s="33">
        <f>0+Q453+Q458+Q463+Q468+Q473+Q478+Q483+Q488+Q493+Q498+Q503+Q508+Q513+Q518+Q523+Q528+Q533+Q538+Q543+Q548</f>
        <v>0</v>
      </c>
      <c r="R553" s="9">
        <f>0+R453+R458+R463+R468+R473+R478+R483+R488+R493+R498+R503+R508+R513+R518+R523+R528+R533+R538+R543+R548</f>
        <v>0</v>
      </c>
      <c r="S553" s="65">
        <f>Q553*(1+J553)+R553</f>
        <v>0</v>
      </c>
    </row>
    <row r="554" thickTop="1" thickBot="1" ht="25" customHeight="1">
      <c r="A554" s="10"/>
      <c r="B554" s="66"/>
      <c r="C554" s="66"/>
      <c r="D554" s="66"/>
      <c r="E554" s="66"/>
      <c r="F554" s="66"/>
      <c r="G554" s="67" t="s">
        <v>81</v>
      </c>
      <c r="H554" s="68">
        <f>0+J453+J458+J463+J468+J473+J478+J483+J488+J493+J498+J503+J508+J513+J518+J523+J528+J533+J538+J543+J548</f>
        <v>0</v>
      </c>
      <c r="I554" s="67" t="s">
        <v>82</v>
      </c>
      <c r="J554" s="69">
        <f>0+J553</f>
        <v>0</v>
      </c>
      <c r="K554" s="67" t="s">
        <v>83</v>
      </c>
      <c r="L554" s="70">
        <f>0+L553</f>
        <v>0</v>
      </c>
      <c r="M554" s="13"/>
      <c r="N554" s="2"/>
      <c r="O554" s="2"/>
      <c r="P554" s="2"/>
      <c r="Q554" s="2"/>
    </row>
    <row r="555" ht="12.75">
      <c r="A555" s="14"/>
      <c r="B555" s="4"/>
      <c r="C555" s="4"/>
      <c r="D555" s="4"/>
      <c r="E555" s="4"/>
      <c r="F555" s="4"/>
      <c r="G555" s="4"/>
      <c r="H555" s="71"/>
      <c r="I555" s="4"/>
      <c r="J555" s="71"/>
      <c r="K555" s="4"/>
      <c r="L555" s="4"/>
      <c r="M555" s="15"/>
      <c r="N555" s="2"/>
      <c r="O555" s="2"/>
      <c r="P555" s="2"/>
      <c r="Q555" s="2"/>
    </row>
    <row r="556" ht="12.7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2"/>
      <c r="O556" s="2"/>
      <c r="P556" s="2"/>
      <c r="Q556" s="2"/>
    </row>
  </sheetData>
  <mergeCells count="42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30:C31"/>
    <mergeCell ref="B35:D35"/>
    <mergeCell ref="B36:D36"/>
    <mergeCell ref="B37:D37"/>
    <mergeCell ref="B38:D38"/>
    <mergeCell ref="B40:D40"/>
    <mergeCell ref="B41:D41"/>
    <mergeCell ref="B42:D42"/>
    <mergeCell ref="B43:D43"/>
    <mergeCell ref="B33:L33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5:D65"/>
    <mergeCell ref="B66:D66"/>
    <mergeCell ref="B67:D67"/>
    <mergeCell ref="B68:D68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8:D118"/>
    <mergeCell ref="B119:D119"/>
    <mergeCell ref="B120:D120"/>
    <mergeCell ref="B121:D121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3:D133"/>
    <mergeCell ref="B134:D134"/>
    <mergeCell ref="B135:D135"/>
    <mergeCell ref="B136:D136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3:D163"/>
    <mergeCell ref="B164:D164"/>
    <mergeCell ref="B165:D165"/>
    <mergeCell ref="B166:D166"/>
    <mergeCell ref="B168:D168"/>
    <mergeCell ref="B169:D169"/>
    <mergeCell ref="B170:D170"/>
    <mergeCell ref="B171:D171"/>
    <mergeCell ref="B70:D70"/>
    <mergeCell ref="B71:D71"/>
    <mergeCell ref="B72:D72"/>
    <mergeCell ref="B73:D73"/>
    <mergeCell ref="B75:D75"/>
    <mergeCell ref="B76:D76"/>
    <mergeCell ref="B77:D77"/>
    <mergeCell ref="B78:D78"/>
    <mergeCell ref="B80:D80"/>
    <mergeCell ref="B81:D81"/>
    <mergeCell ref="B82:D82"/>
    <mergeCell ref="B83:D83"/>
    <mergeCell ref="B88:D88"/>
    <mergeCell ref="B89:D89"/>
    <mergeCell ref="B90:D90"/>
    <mergeCell ref="B91:D91"/>
    <mergeCell ref="B93:D93"/>
    <mergeCell ref="B94:D94"/>
    <mergeCell ref="B95:D95"/>
    <mergeCell ref="B96:D96"/>
    <mergeCell ref="B86:L86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1:D211"/>
    <mergeCell ref="B212:D212"/>
    <mergeCell ref="B213:D213"/>
    <mergeCell ref="B214:D214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92:D292"/>
    <mergeCell ref="B293:D293"/>
    <mergeCell ref="B294:D294"/>
    <mergeCell ref="B295:D295"/>
    <mergeCell ref="B297:D297"/>
    <mergeCell ref="B298:D298"/>
    <mergeCell ref="B299:D299"/>
    <mergeCell ref="B300:D300"/>
    <mergeCell ref="B302:D302"/>
    <mergeCell ref="B303:D303"/>
    <mergeCell ref="B304:D304"/>
    <mergeCell ref="B305:D305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45:D345"/>
    <mergeCell ref="B346:D346"/>
    <mergeCell ref="B347:D347"/>
    <mergeCell ref="B348:D348"/>
    <mergeCell ref="B350:D350"/>
    <mergeCell ref="B351:D351"/>
    <mergeCell ref="B352:D352"/>
    <mergeCell ref="B353:D353"/>
    <mergeCell ref="B355:D355"/>
    <mergeCell ref="B356:D356"/>
    <mergeCell ref="B357:D357"/>
    <mergeCell ref="B358:D358"/>
    <mergeCell ref="B360:D360"/>
    <mergeCell ref="B361:D361"/>
    <mergeCell ref="B362:D362"/>
    <mergeCell ref="B363:D363"/>
    <mergeCell ref="B365:D365"/>
    <mergeCell ref="B366:D366"/>
    <mergeCell ref="B367:D367"/>
    <mergeCell ref="B368:D368"/>
    <mergeCell ref="B370:D370"/>
    <mergeCell ref="B371:D371"/>
    <mergeCell ref="B372:D372"/>
    <mergeCell ref="B373:D373"/>
    <mergeCell ref="B375:D375"/>
    <mergeCell ref="B376:D376"/>
    <mergeCell ref="B377:D377"/>
    <mergeCell ref="B378:D378"/>
    <mergeCell ref="B411:D411"/>
    <mergeCell ref="B412:D412"/>
    <mergeCell ref="B413:D413"/>
    <mergeCell ref="B414:D414"/>
    <mergeCell ref="B416:D416"/>
    <mergeCell ref="B417:D417"/>
    <mergeCell ref="B418:D418"/>
    <mergeCell ref="B419:D419"/>
    <mergeCell ref="B421:D421"/>
    <mergeCell ref="B422:D422"/>
    <mergeCell ref="B423:D423"/>
    <mergeCell ref="B424:D424"/>
    <mergeCell ref="B426:D426"/>
    <mergeCell ref="B427:D427"/>
    <mergeCell ref="B428:D428"/>
    <mergeCell ref="B429:D429"/>
    <mergeCell ref="B431:D431"/>
    <mergeCell ref="B432:D432"/>
    <mergeCell ref="B433:D433"/>
    <mergeCell ref="B434:D434"/>
    <mergeCell ref="B464:D464"/>
    <mergeCell ref="B465:D465"/>
    <mergeCell ref="B466:D466"/>
    <mergeCell ref="B467:D467"/>
    <mergeCell ref="B469:D469"/>
    <mergeCell ref="B470:D470"/>
    <mergeCell ref="B471:D471"/>
    <mergeCell ref="B472:D472"/>
    <mergeCell ref="B474:D474"/>
    <mergeCell ref="B475:D475"/>
    <mergeCell ref="B476:D476"/>
    <mergeCell ref="B477:D477"/>
    <mergeCell ref="B479:D479"/>
    <mergeCell ref="B480:D480"/>
    <mergeCell ref="B481:D481"/>
    <mergeCell ref="B482:D482"/>
    <mergeCell ref="B484:D484"/>
    <mergeCell ref="B485:D485"/>
    <mergeCell ref="B486:D486"/>
    <mergeCell ref="B487:D487"/>
    <mergeCell ref="B173:D173"/>
    <mergeCell ref="B174:D174"/>
    <mergeCell ref="B175:D175"/>
    <mergeCell ref="B176:D176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91:D191"/>
    <mergeCell ref="B192:D192"/>
    <mergeCell ref="B193:D193"/>
    <mergeCell ref="B194:D194"/>
    <mergeCell ref="B196:D196"/>
    <mergeCell ref="B197:D197"/>
    <mergeCell ref="B198:D198"/>
    <mergeCell ref="B199:D199"/>
    <mergeCell ref="B189:L189"/>
    <mergeCell ref="B489:D489"/>
    <mergeCell ref="B490:D490"/>
    <mergeCell ref="B491:D491"/>
    <mergeCell ref="B492:D492"/>
    <mergeCell ref="B494:D494"/>
    <mergeCell ref="B495:D495"/>
    <mergeCell ref="B496:D496"/>
    <mergeCell ref="B497:D497"/>
    <mergeCell ref="B499:D499"/>
    <mergeCell ref="B500:D500"/>
    <mergeCell ref="B501:D501"/>
    <mergeCell ref="B502:D502"/>
    <mergeCell ref="B504:D504"/>
    <mergeCell ref="B505:D505"/>
    <mergeCell ref="B506:D506"/>
    <mergeCell ref="B507:D507"/>
    <mergeCell ref="B509:D509"/>
    <mergeCell ref="B510:D510"/>
    <mergeCell ref="B511:D511"/>
    <mergeCell ref="B512:D512"/>
    <mergeCell ref="B514:D514"/>
    <mergeCell ref="B515:D515"/>
    <mergeCell ref="B516:D516"/>
    <mergeCell ref="B517:D517"/>
    <mergeCell ref="B519:D519"/>
    <mergeCell ref="B520:D520"/>
    <mergeCell ref="B521:D521"/>
    <mergeCell ref="B522:D522"/>
    <mergeCell ref="B524:D524"/>
    <mergeCell ref="B525:D525"/>
    <mergeCell ref="B526:D526"/>
    <mergeCell ref="B527:D527"/>
    <mergeCell ref="B529:D529"/>
    <mergeCell ref="B530:D530"/>
    <mergeCell ref="B531:D531"/>
    <mergeCell ref="B532:D532"/>
    <mergeCell ref="B534:D534"/>
    <mergeCell ref="B535:D535"/>
    <mergeCell ref="B536:D536"/>
    <mergeCell ref="B537:D537"/>
    <mergeCell ref="B539:D539"/>
    <mergeCell ref="B540:D540"/>
    <mergeCell ref="B541:D541"/>
    <mergeCell ref="B542:D542"/>
    <mergeCell ref="B544:D544"/>
    <mergeCell ref="B545:D545"/>
    <mergeCell ref="B546:D546"/>
    <mergeCell ref="B547:D547"/>
    <mergeCell ref="B549:D549"/>
    <mergeCell ref="B550:D550"/>
    <mergeCell ref="B551:D551"/>
    <mergeCell ref="B552:D552"/>
    <mergeCell ref="B226:D226"/>
    <mergeCell ref="B227:D227"/>
    <mergeCell ref="B228:D228"/>
    <mergeCell ref="B229:D229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2:L242"/>
    <mergeCell ref="B244:D244"/>
    <mergeCell ref="B245:D245"/>
    <mergeCell ref="B246:D246"/>
    <mergeCell ref="B247:D247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9:D259"/>
    <mergeCell ref="B260:D260"/>
    <mergeCell ref="B261:D261"/>
    <mergeCell ref="B262:D262"/>
    <mergeCell ref="B264:D264"/>
    <mergeCell ref="B265:D265"/>
    <mergeCell ref="B266:D266"/>
    <mergeCell ref="B267:D267"/>
    <mergeCell ref="B269:D269"/>
    <mergeCell ref="B270:D270"/>
    <mergeCell ref="B271:D271"/>
    <mergeCell ref="B272:D272"/>
    <mergeCell ref="B274:D274"/>
    <mergeCell ref="B275:D275"/>
    <mergeCell ref="B276:D276"/>
    <mergeCell ref="B277:D277"/>
    <mergeCell ref="B279:D279"/>
    <mergeCell ref="B280:D280"/>
    <mergeCell ref="B281:D281"/>
    <mergeCell ref="B282:D282"/>
    <mergeCell ref="B284:D284"/>
    <mergeCell ref="B285:D285"/>
    <mergeCell ref="B286:D286"/>
    <mergeCell ref="B287:D287"/>
    <mergeCell ref="B290:L290"/>
    <mergeCell ref="B317:D317"/>
    <mergeCell ref="B318:D318"/>
    <mergeCell ref="B319:D319"/>
    <mergeCell ref="B320:D320"/>
    <mergeCell ref="B322:D322"/>
    <mergeCell ref="B323:D323"/>
    <mergeCell ref="B324:D324"/>
    <mergeCell ref="B325:D325"/>
    <mergeCell ref="B327:D327"/>
    <mergeCell ref="B328:D328"/>
    <mergeCell ref="B329:D329"/>
    <mergeCell ref="B330:D330"/>
    <mergeCell ref="B335:D335"/>
    <mergeCell ref="B336:D336"/>
    <mergeCell ref="B337:D337"/>
    <mergeCell ref="B338:D338"/>
    <mergeCell ref="B340:D340"/>
    <mergeCell ref="B341:D341"/>
    <mergeCell ref="B342:D342"/>
    <mergeCell ref="B343:D343"/>
    <mergeCell ref="B333:L333"/>
    <mergeCell ref="B380:D380"/>
    <mergeCell ref="B381:D381"/>
    <mergeCell ref="B382:D382"/>
    <mergeCell ref="B383:D383"/>
    <mergeCell ref="B386:L386"/>
    <mergeCell ref="B388:D388"/>
    <mergeCell ref="B389:D389"/>
    <mergeCell ref="B390:D390"/>
    <mergeCell ref="B391:D391"/>
    <mergeCell ref="B393:D393"/>
    <mergeCell ref="B394:D394"/>
    <mergeCell ref="B395:D395"/>
    <mergeCell ref="B396:D396"/>
    <mergeCell ref="B398:D398"/>
    <mergeCell ref="B399:D399"/>
    <mergeCell ref="B400:D400"/>
    <mergeCell ref="B401:D401"/>
    <mergeCell ref="B403:D403"/>
    <mergeCell ref="B404:D404"/>
    <mergeCell ref="B405:D405"/>
    <mergeCell ref="B406:D406"/>
    <mergeCell ref="B409:L409"/>
    <mergeCell ref="B436:D436"/>
    <mergeCell ref="B437:D437"/>
    <mergeCell ref="B438:D438"/>
    <mergeCell ref="B439:D439"/>
    <mergeCell ref="B441:D441"/>
    <mergeCell ref="B442:D442"/>
    <mergeCell ref="B443:D443"/>
    <mergeCell ref="B444:D444"/>
    <mergeCell ref="B446:D446"/>
    <mergeCell ref="B447:D447"/>
    <mergeCell ref="B448:D448"/>
    <mergeCell ref="B449:D449"/>
    <mergeCell ref="B454:D454"/>
    <mergeCell ref="B455:D455"/>
    <mergeCell ref="B456:D456"/>
    <mergeCell ref="B457:D457"/>
    <mergeCell ref="B459:D459"/>
    <mergeCell ref="B460:D460"/>
    <mergeCell ref="B461:D461"/>
    <mergeCell ref="B462:D462"/>
    <mergeCell ref="B452:L452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2025-10-02T18:46:10Z</dcterms:modified>
</cp:coreProperties>
</file>